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15600" windowHeight="9180" activeTab="0"/>
  </bookViews>
  <sheets>
    <sheet name="Portada0" sheetId="1" r:id="rId1"/>
    <sheet name="Portada" sheetId="2" r:id="rId2"/>
    <sheet name="Carga de datos" sheetId="3" r:id="rId3"/>
    <sheet name="Fichero Excel RSE" sheetId="4" r:id="rId4"/>
    <sheet name="Informe" sheetId="5" r:id="rId5"/>
    <sheet name="Instrucciones" sheetId="6" r:id="rId6"/>
  </sheets>
  <definedNames>
    <definedName name="_xlnm.Print_Area" localSheetId="2">'Carga de datos'!$A$1:$F$58</definedName>
    <definedName name="_xlnm.Print_Area" localSheetId="3">'Fichero Excel RSE'!$A$1:$G$51</definedName>
    <definedName name="_xlnm.Print_Area" localSheetId="4">'Informe'!$A$1:$AX$41</definedName>
    <definedName name="_xlnm.Print_Area" localSheetId="5">'Instrucciones'!$A$1:$C$60</definedName>
    <definedName name="_xlnm.Print_Area" localSheetId="1">'Portada'!$A$1:$D$22</definedName>
    <definedName name="_xlnm.Print_Titles" localSheetId="5">'Instrucciones'!$2:$2</definedName>
  </definedNames>
  <calcPr fullCalcOnLoad="1"/>
</workbook>
</file>

<file path=xl/comments5.xml><?xml version="1.0" encoding="utf-8"?>
<comments xmlns="http://schemas.openxmlformats.org/spreadsheetml/2006/main">
  <authors>
    <author>Autor</author>
  </authors>
  <commentList>
    <comment ref="AY22" authorId="0">
      <text>
        <r>
          <rPr>
            <sz val="9"/>
            <rFont val="Tahoma"/>
            <family val="2"/>
          </rPr>
          <t>Límite inferior no puede ser menor de cero.</t>
        </r>
      </text>
    </comment>
    <comment ref="AY28" authorId="0">
      <text>
        <r>
          <rPr>
            <sz val="9"/>
            <rFont val="Tahoma"/>
            <family val="2"/>
          </rPr>
          <t>Límite inferior no puede ser menor de cero.</t>
        </r>
      </text>
    </comment>
  </commentList>
</comments>
</file>

<file path=xl/sharedStrings.xml><?xml version="1.0" encoding="utf-8"?>
<sst xmlns="http://schemas.openxmlformats.org/spreadsheetml/2006/main" count="196" uniqueCount="183">
  <si>
    <t>NIF</t>
  </si>
  <si>
    <t>CNAE</t>
  </si>
  <si>
    <t>Clave</t>
  </si>
  <si>
    <t>Denominación social</t>
  </si>
  <si>
    <t>Partida</t>
  </si>
  <si>
    <t>Deudores comerciales no corrientes</t>
  </si>
  <si>
    <t>Existencias</t>
  </si>
  <si>
    <t>Efectivo y otros activos líquidos equivalentes</t>
  </si>
  <si>
    <t>Deudas con entidades de crédito a largo plazo</t>
  </si>
  <si>
    <t>Acreedores por arrendamiento financiero a largo plazo</t>
  </si>
  <si>
    <t>Acreedores comerciales no corrientes</t>
  </si>
  <si>
    <t>Deudas con entidades de crédito a corto plazo</t>
  </si>
  <si>
    <t>Acreedores por arrendamiento financiero a corto plazo</t>
  </si>
  <si>
    <t>Importe neto de la cifra de negocios</t>
  </si>
  <si>
    <t>Trabajos realizados por la empresa para su activo</t>
  </si>
  <si>
    <t>Resultado del ejercicio</t>
  </si>
  <si>
    <t>Ratio</t>
  </si>
  <si>
    <t>Empresas</t>
  </si>
  <si>
    <t>Q1</t>
  </si>
  <si>
    <t>Q2</t>
  </si>
  <si>
    <t>Q3</t>
  </si>
  <si>
    <t>Costes operativos, beneficios y rentabilidades</t>
  </si>
  <si>
    <t>R01</t>
  </si>
  <si>
    <t>R02</t>
  </si>
  <si>
    <t>R03</t>
  </si>
  <si>
    <t>R04</t>
  </si>
  <si>
    <t>R05</t>
  </si>
  <si>
    <t>R16</t>
  </si>
  <si>
    <t>R10</t>
  </si>
  <si>
    <t>R11</t>
  </si>
  <si>
    <t>R12</t>
  </si>
  <si>
    <t>Capital circulante</t>
  </si>
  <si>
    <t>R17</t>
  </si>
  <si>
    <t>R18</t>
  </si>
  <si>
    <t>R19</t>
  </si>
  <si>
    <t>R20</t>
  </si>
  <si>
    <t>Gastos e ingresos financieros</t>
  </si>
  <si>
    <t>R07</t>
  </si>
  <si>
    <t>R06</t>
  </si>
  <si>
    <t>R09</t>
  </si>
  <si>
    <t>R08</t>
  </si>
  <si>
    <t>Estructura del activo</t>
  </si>
  <si>
    <t>R13</t>
  </si>
  <si>
    <t>R14</t>
  </si>
  <si>
    <t>R15</t>
  </si>
  <si>
    <t>R21</t>
  </si>
  <si>
    <t>Estructura del pasivo</t>
  </si>
  <si>
    <t>R22</t>
  </si>
  <si>
    <t>R23</t>
  </si>
  <si>
    <t>R24</t>
  </si>
  <si>
    <t>R25</t>
  </si>
  <si>
    <t>R26</t>
  </si>
  <si>
    <t>R27</t>
  </si>
  <si>
    <t>R28</t>
  </si>
  <si>
    <t>Actividad</t>
  </si>
  <si>
    <t>T1</t>
  </si>
  <si>
    <t>T1. Tasa de variación de la cifra neta de negocios</t>
  </si>
  <si>
    <t>LÍMITE
INFERIOR</t>
  </si>
  <si>
    <t>LÍMITE
SUPERIOR</t>
  </si>
  <si>
    <t>GAJO 1</t>
  </si>
  <si>
    <t>GAJO 2</t>
  </si>
  <si>
    <t>GAJO 3</t>
  </si>
  <si>
    <t>GAJO 4</t>
  </si>
  <si>
    <t>Instrucciones de uso</t>
  </si>
  <si>
    <t>Sector</t>
  </si>
  <si>
    <t>Hoja de carga de datos de la empresa</t>
  </si>
  <si>
    <t>Identificación</t>
  </si>
  <si>
    <t>Empresa</t>
  </si>
  <si>
    <t>Tamaño</t>
  </si>
  <si>
    <t>Agregado</t>
  </si>
  <si>
    <t>Valor en la empresa</t>
  </si>
  <si>
    <t>Ratio (%)</t>
  </si>
  <si>
    <t>Margen</t>
  </si>
  <si>
    <t>Posición en el sector</t>
  </si>
  <si>
    <t>Rentabilidad</t>
  </si>
  <si>
    <r>
      <rPr>
        <b/>
        <sz val="13"/>
        <color indexed="8"/>
        <rFont val="BdE Neue Helvetica 45 Light"/>
        <family val="2"/>
      </rPr>
      <t>-</t>
    </r>
    <r>
      <rPr>
        <sz val="13"/>
        <color indexed="8"/>
        <rFont val="BdE Neue Helvetica 45 Light"/>
        <family val="2"/>
      </rPr>
      <t xml:space="preserve">    Datos de la empresa</t>
    </r>
  </si>
  <si>
    <r>
      <rPr>
        <b/>
        <sz val="13"/>
        <color indexed="8"/>
        <rFont val="BdE Neue Helvetica 45 Light"/>
        <family val="2"/>
      </rPr>
      <t xml:space="preserve">-    </t>
    </r>
    <r>
      <rPr>
        <sz val="13"/>
        <color indexed="8"/>
        <rFont val="BdE Neue Helvetica 45 Light"/>
        <family val="2"/>
      </rPr>
      <t>Instrucciones de uso</t>
    </r>
  </si>
  <si>
    <t>Activo</t>
  </si>
  <si>
    <t>Patrimonio neto y pasivo</t>
  </si>
  <si>
    <t>Pérdidas y ganancias</t>
  </si>
  <si>
    <t>Liquidez</t>
  </si>
  <si>
    <t>Endeudamiento</t>
  </si>
  <si>
    <t>Solvencia</t>
  </si>
  <si>
    <t>AÑO</t>
  </si>
  <si>
    <t>Recomendación Europea sobre tamaño de empresas en vigor (2003/361/CE)</t>
  </si>
  <si>
    <t>Para ello:</t>
  </si>
  <si>
    <r>
      <t>1</t>
    </r>
    <r>
      <rPr>
        <b/>
        <sz val="14"/>
        <color indexed="8"/>
        <rFont val="Times New Roman"/>
        <family val="1"/>
      </rPr>
      <t xml:space="preserve">    </t>
    </r>
    <r>
      <rPr>
        <b/>
        <sz val="14"/>
        <color indexed="8"/>
        <rFont val="BdE Neue Helvetica 45 Light"/>
        <family val="2"/>
      </rPr>
      <t>Introducción</t>
    </r>
  </si>
  <si>
    <r>
      <t>2</t>
    </r>
    <r>
      <rPr>
        <b/>
        <sz val="14"/>
        <color indexed="8"/>
        <rFont val="Times New Roman"/>
        <family val="1"/>
      </rPr>
      <t xml:space="preserve">    </t>
    </r>
    <r>
      <rPr>
        <b/>
        <sz val="14"/>
        <color indexed="8"/>
        <rFont val="BdE Neue Helvetica 45 Light"/>
        <family val="2"/>
      </rPr>
      <t>Utilización de este fichero</t>
    </r>
  </si>
  <si>
    <r>
      <t>3</t>
    </r>
    <r>
      <rPr>
        <b/>
        <sz val="14"/>
        <color indexed="8"/>
        <rFont val="Times New Roman"/>
        <family val="1"/>
      </rPr>
      <t xml:space="preserve">    </t>
    </r>
    <r>
      <rPr>
        <b/>
        <sz val="14"/>
        <color indexed="8"/>
        <rFont val="BdE Neue Helvetica 45 Light"/>
        <family val="2"/>
      </rPr>
      <t>Metodología</t>
    </r>
  </si>
  <si>
    <t>Accionistas (socios) por desembolsos exigidos</t>
  </si>
  <si>
    <t>Inversiones en empresas del grupo y asociadas a corto plazo</t>
  </si>
  <si>
    <t>Inversiones financieras a corto plazo</t>
  </si>
  <si>
    <t>Posición relativa del acreditado respecto a su sector de actividad</t>
  </si>
  <si>
    <r>
      <t xml:space="preserve">Aprovisionamientos </t>
    </r>
    <r>
      <rPr>
        <vertAlign val="superscript"/>
        <sz val="11"/>
        <color indexed="8"/>
        <rFont val="BdE Neue Helvetica 55 Roman"/>
        <family val="2"/>
      </rPr>
      <t>(2)</t>
    </r>
  </si>
  <si>
    <r>
      <t>Amortización del inmovilizado</t>
    </r>
    <r>
      <rPr>
        <vertAlign val="superscript"/>
        <sz val="11"/>
        <color indexed="8"/>
        <rFont val="BdE Neue Helvetica 55 Roman"/>
        <family val="2"/>
      </rPr>
      <t xml:space="preserve"> (2)</t>
    </r>
  </si>
  <si>
    <r>
      <t>Otros gastos de explotación</t>
    </r>
    <r>
      <rPr>
        <vertAlign val="superscript"/>
        <sz val="11"/>
        <color indexed="8"/>
        <rFont val="BdE Neue Helvetica 55 Roman"/>
        <family val="2"/>
      </rPr>
      <t xml:space="preserve"> (2)</t>
    </r>
  </si>
  <si>
    <r>
      <t>Gastos de personal</t>
    </r>
    <r>
      <rPr>
        <vertAlign val="superscript"/>
        <sz val="11"/>
        <color indexed="8"/>
        <rFont val="BdE Neue Helvetica 55 Roman"/>
        <family val="2"/>
      </rPr>
      <t xml:space="preserve"> (2)</t>
    </r>
  </si>
  <si>
    <t>Informe-plantilla sobre la posición del acreditado respecto a su sector de actividad</t>
  </si>
  <si>
    <t>Otros ingresos de explotación</t>
  </si>
  <si>
    <t>Total activo (= Total patrimonio neto y pasivo)</t>
  </si>
  <si>
    <t>Tasa de variación de la cifra neta de negocios</t>
  </si>
  <si>
    <t>Información adicional, empresas con modelo normal de depósito de cuentas</t>
  </si>
  <si>
    <t>Clientes por ventas y prestaciones de servicios</t>
  </si>
  <si>
    <t>Clientes empresas del grupo y asociadas</t>
  </si>
  <si>
    <t>Proveedores</t>
  </si>
  <si>
    <t>Proveedores, empresas del grupo y asociadas</t>
  </si>
  <si>
    <t>Anticipos de clientes</t>
  </si>
  <si>
    <r>
      <t xml:space="preserve">Pérdidas, deterioro y variación de provisiones por operaciones comerciales </t>
    </r>
    <r>
      <rPr>
        <vertAlign val="superscript"/>
        <sz val="11"/>
        <color indexed="8"/>
        <rFont val="BdE Neue Helvetica 55 Roman"/>
        <family val="2"/>
      </rPr>
      <t>(2)</t>
    </r>
  </si>
  <si>
    <t>Capacidad de reembolso
de intereses</t>
  </si>
  <si>
    <t>(*) Nótese que en el gráfico de estas ratios se ha invertido el orden de los cuartiles.</t>
  </si>
  <si>
    <r>
      <t>Clientes por ventas y prestaciones de servicios</t>
    </r>
    <r>
      <rPr>
        <vertAlign val="superscript"/>
        <sz val="11"/>
        <color indexed="8"/>
        <rFont val="BdE Neue Helvetica 55 Roman"/>
        <family val="2"/>
      </rPr>
      <t xml:space="preserve"> (1)</t>
    </r>
  </si>
  <si>
    <r>
      <t xml:space="preserve">Proveedores </t>
    </r>
    <r>
      <rPr>
        <vertAlign val="superscript"/>
        <sz val="11"/>
        <color indexed="8"/>
        <rFont val="BdE Neue Helvetica 55 Roman"/>
        <family val="2"/>
      </rPr>
      <t>(1)</t>
    </r>
  </si>
  <si>
    <r>
      <t xml:space="preserve">Gastos financieros </t>
    </r>
    <r>
      <rPr>
        <vertAlign val="superscript"/>
        <sz val="11"/>
        <color indexed="8"/>
        <rFont val="BdE Neue Helvetica 55 Roman"/>
        <family val="2"/>
      </rPr>
      <t>(2)</t>
    </r>
  </si>
  <si>
    <t>(2) De acuerdo con el PGC 2007 y los modelos oficiales de depósito, estas partidas, cuando tengan consideración de gasto, deben consignarse con signo negativo.</t>
  </si>
  <si>
    <r>
      <t>Variación de existencias de productos terminados y en curso de fabricación</t>
    </r>
    <r>
      <rPr>
        <vertAlign val="superscript"/>
        <sz val="11"/>
        <color indexed="8"/>
        <rFont val="BdE Neue Helvetica 55 Roman"/>
        <family val="2"/>
      </rPr>
      <t xml:space="preserve"> (2)</t>
    </r>
  </si>
  <si>
    <r>
      <t xml:space="preserve">Deterioro de mercaderías, materias primas y otros aprovisionamientos </t>
    </r>
    <r>
      <rPr>
        <vertAlign val="superscript"/>
        <sz val="11"/>
        <color indexed="8"/>
        <rFont val="BdE Neue Helvetica 55 Roman"/>
        <family val="2"/>
      </rPr>
      <t>(2)</t>
    </r>
  </si>
  <si>
    <r>
      <rPr>
        <b/>
        <sz val="14"/>
        <color indexed="8"/>
        <rFont val="BdE Neue Helvetica 45 Light"/>
        <family val="2"/>
      </rPr>
      <t>c</t>
    </r>
    <r>
      <rPr>
        <b/>
        <sz val="14"/>
        <color indexed="8"/>
        <rFont val="Times New Roman"/>
        <family val="1"/>
      </rPr>
      <t xml:space="preserve">    </t>
    </r>
    <r>
      <rPr>
        <b/>
        <sz val="14"/>
        <color indexed="8"/>
        <rFont val="BdE Neue Helvetica 45 Light"/>
        <family val="2"/>
      </rPr>
      <t>Distribuciones estadísticas.</t>
    </r>
    <r>
      <rPr>
        <sz val="14"/>
        <color indexed="8"/>
        <rFont val="BdE Neue Helvetica 45 Light"/>
        <family val="2"/>
      </rPr>
      <t xml:space="preserve"> El significado de los valores de cada cuartil es el siguiente </t>
    </r>
    <r>
      <rPr>
        <vertAlign val="superscript"/>
        <sz val="14"/>
        <color indexed="8"/>
        <rFont val="BdE Neue Helvetica 45 Light"/>
        <family val="2"/>
      </rPr>
      <t>(1)</t>
    </r>
    <r>
      <rPr>
        <sz val="14"/>
        <color indexed="8"/>
        <rFont val="BdE Neue Helvetica 45 Light"/>
        <family val="2"/>
      </rPr>
      <t>:</t>
    </r>
  </si>
  <si>
    <t>(1)  Los colores elegidos permiten la impresión en escala de grises para aquellas entidades que precisen utilizar esa opción de impresión.</t>
  </si>
  <si>
    <t>© Copyright Banco de España. 2016. Madrid. Reservados todos los derechos. Se autoriza su uso a los analistas interesados</t>
  </si>
  <si>
    <t>Las variables analizadas no se evalúan en las empresas con denominador cero o negativo, lo que afecta tanto a las distribuciones estadísticas como a las empresas acreditadas de las que se obtiene este informe.</t>
  </si>
  <si>
    <t>N</t>
  </si>
  <si>
    <t>Circular 6/2016, de 30 de junio. Anejo 3</t>
  </si>
  <si>
    <t>1/2</t>
  </si>
  <si>
    <t>2/2</t>
  </si>
  <si>
    <t>Información Financiera-PYME</t>
  </si>
  <si>
    <r>
      <rPr>
        <b/>
        <sz val="13"/>
        <color indexed="8"/>
        <rFont val="BdE Neue Helvetica 45 Light"/>
        <family val="2"/>
      </rPr>
      <t xml:space="preserve">-    </t>
    </r>
    <r>
      <rPr>
        <sz val="13"/>
        <color indexed="8"/>
        <rFont val="BdE Neue Helvetica 45 Light"/>
        <family val="2"/>
      </rPr>
      <t>Datos del agregado sectorial</t>
    </r>
  </si>
  <si>
    <r>
      <rPr>
        <b/>
        <sz val="13"/>
        <color indexed="8"/>
        <rFont val="BdE Neue Helvetica 45 Light"/>
        <family val="2"/>
      </rPr>
      <t xml:space="preserve">-    </t>
    </r>
    <r>
      <rPr>
        <sz val="13"/>
        <color indexed="8"/>
        <rFont val="BdE Neue Helvetica 45 Light"/>
        <family val="2"/>
      </rPr>
      <t>Informe plantilla empresa/sector</t>
    </r>
  </si>
  <si>
    <t>Importe (uds.)</t>
  </si>
  <si>
    <t>Fondos propios</t>
  </si>
  <si>
    <t>Importe neto de la cifra de negocios del año anterior</t>
  </si>
  <si>
    <t>(1) En caso de cuestionario normal estas partidas no existen, por lo que, debe rellenar la correspondiente información adicional.</t>
  </si>
  <si>
    <t>Nombre de la ratio</t>
  </si>
  <si>
    <t>Valor añadido / cifra neta de negocios</t>
  </si>
  <si>
    <t>Gastos de personal / cifra neta de negocios</t>
  </si>
  <si>
    <t>Resultado económico bruto / cifra neta de negocios</t>
  </si>
  <si>
    <r>
      <rPr>
        <i/>
        <sz val="11"/>
        <color indexed="8"/>
        <rFont val="BdE Neue Helvetica 55 Roman"/>
        <family val="2"/>
      </rPr>
      <t>Cash flow</t>
    </r>
    <r>
      <rPr>
        <sz val="11"/>
        <color indexed="8"/>
        <rFont val="BdE Neue Helvetica 55 Roman"/>
        <family val="2"/>
      </rPr>
      <t xml:space="preserve"> (resultado económico bruto) / total deuda neta</t>
    </r>
  </si>
  <si>
    <t>Resultado económico neto / cifra neta de negocios</t>
  </si>
  <si>
    <t>Cifra neta de negocios / total activo</t>
  </si>
  <si>
    <t>Resultado económico neto / total activo</t>
  </si>
  <si>
    <t>Resultado antes de impuestos / fondos propios</t>
  </si>
  <si>
    <t>Resultado después de impuestos / fondos propios</t>
  </si>
  <si>
    <t>Existencias / cifra neta de negocios</t>
  </si>
  <si>
    <t>Deudores comerciales / cifra neta de negocios</t>
  </si>
  <si>
    <t>Acreedores comerciales / cifra neta de negocios</t>
  </si>
  <si>
    <t>Capital circulante / cifra neta de negocios</t>
  </si>
  <si>
    <t>Gastos financieros / cifra neta de negocios</t>
  </si>
  <si>
    <t>Gastos financieros / resultado económico bruto</t>
  </si>
  <si>
    <t>Resultado financiero / cifra neta de negocios</t>
  </si>
  <si>
    <t>Resultado financiero / resultado económico bruto</t>
  </si>
  <si>
    <t>Inmovilizado financiero / total activo</t>
  </si>
  <si>
    <t>Inmovilizado material / total activo</t>
  </si>
  <si>
    <t>Activo circulante / total activo</t>
  </si>
  <si>
    <t>Activos financieros a corto plazo y dispon. / total activo</t>
  </si>
  <si>
    <t>Fondos propios / total patrimonio neto y pasivo</t>
  </si>
  <si>
    <t>Provisiones para riesgos y gastos / total patrimonio neto y pasivo</t>
  </si>
  <si>
    <t>Deudas con entidades de crédito / total patrimonio neto y pasivo</t>
  </si>
  <si>
    <t>Deudas con entid. de crédito, medio y largo plazo / total patrimonio neto y pasivo</t>
  </si>
  <si>
    <t>Deudas con entidades de crédito, corto plazo / total patrimonio neto y pasivo</t>
  </si>
  <si>
    <t>Deudas a medio y largo plazo / total patrimonio neto y pasivo</t>
  </si>
  <si>
    <t>Deudas a corto plazo / total patrimonio neto y pasivo</t>
  </si>
  <si>
    <t>Aviso: Las empresas incluidas en la base de datos RSE no forman una muestra estadística. La base RSE excluye las empresas sin empleo ni actividad. Se prohíbe la redistribución de los datos, incluso cuando se pretenda hacerlo a título gratuito. © Copyright Banco de España/Registros de España. 2005. Madrid. Reservados todos los derechos.</t>
  </si>
  <si>
    <t>Área de análisis</t>
  </si>
  <si>
    <t>AVISO: La empresa podrá obtener de la Central de Balances de forma gratuita, previa aportación de información adicional, un estudio individual más pormenorizado con datos sectoriales de contraste. Para más detalles, véase</t>
  </si>
  <si>
    <t>R05. Resultado económico neto / cifra neta de negocios</t>
  </si>
  <si>
    <t>R10. Resultado económico neto / total activo</t>
  </si>
  <si>
    <t>R12. Resultado después de impuestos / fondos propios</t>
  </si>
  <si>
    <t>R21. Activos financieros a corto plazo y dispon. / total activo</t>
  </si>
  <si>
    <t>R20. Capital circulante / cifra neta de negocios</t>
  </si>
  <si>
    <t>R24. Deudas con entidades de crédito / total patrimonio neto y pasivo (*)</t>
  </si>
  <si>
    <t>R22. Fondos propios / total patrimonio neto y pasivo</t>
  </si>
  <si>
    <t>R06. Gastos financieros / resultado económico bruto (*)</t>
  </si>
  <si>
    <r>
      <t>El Banco de España pone a disposición de las entidades de crédito este modelo (fichero Excel)</t>
    </r>
    <r>
      <rPr>
        <sz val="14"/>
        <color indexed="8"/>
        <rFont val="BdE Neue Helvetica 45 Light"/>
        <family val="2"/>
      </rPr>
      <t xml:space="preserve"> para elaborar el Informe-plantilla que contiene la información sobre la posición relativa de la empresa en su sector de actividad. La página “Informe” de este fichero forma parte del modelo-plantilla de “Información Financiera-PYME”, definido en la Circula</t>
    </r>
    <r>
      <rPr>
        <sz val="14"/>
        <rFont val="BdE Neue Helvetica 45 Light"/>
        <family val="2"/>
      </rPr>
      <t xml:space="preserve">r 6/2016, de 30 de junio (contemplado en la </t>
    </r>
    <r>
      <rPr>
        <sz val="14"/>
        <color indexed="8"/>
        <rFont val="BdE Neue Helvetica 45 Light"/>
        <family val="2"/>
      </rPr>
      <t xml:space="preserve">Ley 5/2015, de 27 de abril, de fomento a la financiación empresarial). </t>
    </r>
  </si>
  <si>
    <r>
      <rPr>
        <b/>
        <sz val="14"/>
        <color indexed="8"/>
        <rFont val="BdE Neue Helvetica 45 Light"/>
        <family val="2"/>
      </rPr>
      <t>a</t>
    </r>
    <r>
      <rPr>
        <b/>
        <sz val="14"/>
        <color indexed="8"/>
        <rFont val="Times New Roman"/>
        <family val="1"/>
      </rPr>
      <t xml:space="preserve">    </t>
    </r>
    <r>
      <rPr>
        <b/>
        <sz val="14"/>
        <color indexed="8"/>
        <rFont val="BdE Neue Helvetica 45 Light"/>
        <family val="2"/>
      </rPr>
      <t>Normas generales de utilización.</t>
    </r>
    <r>
      <rPr>
        <sz val="14"/>
        <color indexed="8"/>
        <rFont val="BdE Neue Helvetica 45 Light"/>
        <family val="2"/>
      </rPr>
      <t xml:space="preserve"> Para el correcto funcionamiento de las herramientas incluidas en este fichero es preciso su descarga en la unidad C:/ de un ordenador personal (el Excel no funciona correctamente si se utiliza, por ejemplo, desde un mensaje anexado a un correo electrónico).</t>
    </r>
  </si>
  <si>
    <r>
      <rPr>
        <b/>
        <sz val="14"/>
        <color indexed="8"/>
        <rFont val="BdE Neue Helvetica 45 Light"/>
        <family val="2"/>
      </rPr>
      <t>b</t>
    </r>
    <r>
      <rPr>
        <b/>
        <sz val="14"/>
        <color indexed="8"/>
        <rFont val="Times New Roman"/>
        <family val="1"/>
      </rPr>
      <t xml:space="preserve">    </t>
    </r>
    <r>
      <rPr>
        <b/>
        <sz val="14"/>
        <color indexed="8"/>
        <rFont val="BdE Neue Helvetica 45 Light"/>
        <family val="2"/>
      </rPr>
      <t>Carga de datos de la empresa.</t>
    </r>
    <r>
      <rPr>
        <sz val="14"/>
        <color indexed="8"/>
        <rFont val="BdE Neue Helvetica 45 Light"/>
        <family val="2"/>
      </rPr>
      <t xml:space="preserve"> El modelo permite la carga manual de las partidas necesarias para el cálculo de las ratios que se analizan, del activo, patrimonio neto y pasivo, y de la cuenta de pérdidas y ganancias incluidas en los modelos oficiales de depósito en los Registros Mercantiles (la denominación y numeración del concepto es coincidente con las de los modelos de cuentas anuales).</t>
    </r>
  </si>
  <si>
    <t>Igualmente se permite la carga automática de los datos a partir de los ficheros XBRL que se depositan en los Registros Mercantiles, disponibles en:</t>
  </si>
  <si>
    <t xml:space="preserve">       1   Descargue el fichero XBRL de la empresa en la unidad C:/ de su ordenador.
       2   Seleccione el icono “Cargar fichero XBRL”.
       3   Seleccione el fichero previamente descargado.</t>
  </si>
  <si>
    <r>
      <t>Se aconseja la selección de la CNAE a tres dígitos y tamaño más próximos a los de la empresa en estudio; si en la fecha en la que elabore el estudio no existe información en la selección realizada</t>
    </r>
    <r>
      <rPr>
        <sz val="14"/>
        <rFont val="BdE Neue Helvetica 45 Light"/>
        <family val="2"/>
      </rPr>
      <t xml:space="preserve"> o si esta tiene menos de doce observaciones</t>
    </r>
    <r>
      <rPr>
        <i/>
        <sz val="14"/>
        <color indexed="8"/>
        <rFont val="BdE Neue Helvetica 45 Light"/>
        <family val="2"/>
      </rPr>
      <t>,</t>
    </r>
    <r>
      <rPr>
        <sz val="14"/>
        <color indexed="8"/>
        <rFont val="BdE Neue Helvetica 45 Light"/>
        <family val="2"/>
      </rPr>
      <t xml:space="preserve"> se aconseja la comparación con el agregado sectorial superior (dos dígitos de la CNAE, por ejemplo) en el que se encuadra la empresa en estudio.</t>
    </r>
  </si>
  <si>
    <r>
      <rPr>
        <b/>
        <sz val="14"/>
        <color indexed="8"/>
        <rFont val="BdE Neue Helvetica 45 Light"/>
        <family val="2"/>
      </rPr>
      <t>a</t>
    </r>
    <r>
      <rPr>
        <b/>
        <sz val="14"/>
        <color indexed="8"/>
        <rFont val="Times New Roman"/>
        <family val="1"/>
      </rPr>
      <t xml:space="preserve">    </t>
    </r>
    <r>
      <rPr>
        <b/>
        <sz val="14"/>
        <color indexed="8"/>
        <rFont val="BdE Neue Helvetica 45 Light"/>
        <family val="2"/>
      </rPr>
      <t>Definición de Pyme.</t>
    </r>
    <r>
      <rPr>
        <sz val="14"/>
        <color indexed="8"/>
        <rFont val="BdE Neue Helvetica 45 Light"/>
        <family val="2"/>
      </rPr>
      <t xml:space="preserve"> La Central de Balances ha adaptado la definición de tamaño de las empresas a la Recomendación Europea (2003/361/CE) (vease cuadro siguiente). No obstante, la falta de estas informaciones en otras centrales de balances europeas hace que la base RSE (de la que se obtienen los agregados sectoriales de comparación) solo disponga sus detalles de información con estratificación por cifra neta de negocios, lo que no dificulta en ningún caso su uso.</t>
    </r>
  </si>
  <si>
    <r>
      <rPr>
        <b/>
        <sz val="14"/>
        <color indexed="8"/>
        <rFont val="BdE Neue Helvetica 45 Light"/>
        <family val="2"/>
      </rPr>
      <t>b</t>
    </r>
    <r>
      <rPr>
        <b/>
        <sz val="14"/>
        <color indexed="8"/>
        <rFont val="Times New Roman"/>
        <family val="1"/>
      </rPr>
      <t xml:space="preserve">    </t>
    </r>
    <r>
      <rPr>
        <b/>
        <sz val="14"/>
        <color indexed="8"/>
        <rFont val="BdE Neue Helvetica 45 Light"/>
        <family val="2"/>
      </rPr>
      <t>Ratios de este informe.</t>
    </r>
    <r>
      <rPr>
        <sz val="14"/>
        <color indexed="8"/>
        <rFont val="BdE Neue Helvetica 45 Light"/>
        <family val="2"/>
      </rPr>
      <t xml:space="preserve"> Formulación a partir de los modelos de cuentas oficiales de depósito en los Registros Mercantiles</t>
    </r>
    <r>
      <rPr>
        <vertAlign val="superscript"/>
        <sz val="12"/>
        <color indexed="8"/>
        <rFont val="BdE Neue Helvetica 45 Light"/>
        <family val="2"/>
      </rPr>
      <t xml:space="preserve"> (1)</t>
    </r>
  </si>
  <si>
    <t>Ratios Sectoriales de las Sociedades no Financieras</t>
  </si>
  <si>
    <t>Fuente: Base de datos RSE (Ratios Sectoriales de las Sociedades no Financieras). Banco de España (Central de Balances)/Registros de España (Registros Mercantiles-CPE)/Comité Europeo de Centrales de Balances.</t>
  </si>
  <si>
    <t xml:space="preserve">NOTA: La información sectorial proporcionada en este informe ha sido obtenida utilizando la base de datos facilitada por la Central de Balances del Banco de España: base RSE (Ratios Sectoriales de las Sociedades no Financieras). Banco de España (Central de Balances)/Registros de España (Registros Mercantiles-CPE)/Comité Europeo de Centrales de Balances.
</t>
  </si>
  <si>
    <r>
      <rPr>
        <b/>
        <sz val="14"/>
        <color indexed="8"/>
        <rFont val="BdE Neue Helvetica 45 Light"/>
        <family val="2"/>
      </rPr>
      <t>c    Carga de datos del sector de actividad con el que se va a comparar la empresa.</t>
    </r>
    <r>
      <rPr>
        <sz val="14"/>
        <color indexed="8"/>
        <rFont val="BdE Neue Helvetica 45 Light"/>
        <family val="2"/>
      </rPr>
      <t xml:space="preserve"> Debe seleccionar previamente y descargar en la unidad C:/ de su ordenador el fichero Excel con el agregado de comparación (sector de actividad y tamaño correspondiente a la empresa que se está analizando), desde la aplicación informática de la base de datos RSE (Ratios Sectoriales de las Sociedades no Financieras), disponible en:
</t>
    </r>
  </si>
</sst>
</file>

<file path=xl/styles.xml><?xml version="1.0" encoding="utf-8"?>
<styleSheet xmlns="http://schemas.openxmlformats.org/spreadsheetml/2006/main">
  <numFmts count="52">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 &quot;días&quot;"/>
    <numFmt numFmtId="174" formatCode="0.00\ &quot;veces&quot;"/>
    <numFmt numFmtId="175" formatCode="[$-C0A]dddd\,\ dd&quot; de &quot;mmmm&quot; de &quot;yyyy"/>
    <numFmt numFmtId="176" formatCode="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_ ;\-#,##0\ "/>
    <numFmt numFmtId="182" formatCode="#,##0.0_ ;\-#,##0.0\ "/>
    <numFmt numFmtId="183" formatCode="#,##0.00_ ;\-#,##0.00\ "/>
    <numFmt numFmtId="184" formatCode="0.0000"/>
    <numFmt numFmtId="185" formatCode="0.000"/>
    <numFmt numFmtId="186" formatCode="0.000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0000000000000000"/>
    <numFmt numFmtId="199" formatCode="0.000000000000000000"/>
    <numFmt numFmtId="200" formatCode="0.0000000000000000000"/>
    <numFmt numFmtId="201" formatCode="0.00000000000000000000"/>
    <numFmt numFmtId="202" formatCode="0.000000000000000000000"/>
    <numFmt numFmtId="203" formatCode="0.0000000000000000000000"/>
    <numFmt numFmtId="204" formatCode="0.00000000000000000000000"/>
    <numFmt numFmtId="205" formatCode="0.000000000000000000000000"/>
    <numFmt numFmtId="206" formatCode="0.0000000000000000000000000"/>
    <numFmt numFmtId="207" formatCode="0.00000000000000000000000000"/>
  </numFmts>
  <fonts count="12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63"/>
      <name val="Calibri"/>
      <family val="2"/>
    </font>
    <font>
      <b/>
      <sz val="11"/>
      <color indexed="52"/>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1"/>
      <color indexed="8"/>
      <name val="Calibri"/>
      <family val="2"/>
    </font>
    <font>
      <sz val="11"/>
      <color indexed="8"/>
      <name val="BdE Neue Helvetica 45 Light"/>
      <family val="2"/>
    </font>
    <font>
      <b/>
      <sz val="12"/>
      <color indexed="8"/>
      <name val="BdE Neue Helvetica 45 Light"/>
      <family val="2"/>
    </font>
    <font>
      <sz val="11"/>
      <color indexed="8"/>
      <name val="BdE Neue Helvetica 55 Roman"/>
      <family val="2"/>
    </font>
    <font>
      <sz val="14"/>
      <color indexed="8"/>
      <name val="BdE Neue Helvetica 55 Roman"/>
      <family val="2"/>
    </font>
    <font>
      <b/>
      <sz val="16"/>
      <color indexed="8"/>
      <name val="BdE Neue Helvetica 55 Roman"/>
      <family val="2"/>
    </font>
    <font>
      <sz val="10"/>
      <color indexed="8"/>
      <name val="BdE Neue Helvetica 55 Roman"/>
      <family val="2"/>
    </font>
    <font>
      <sz val="9"/>
      <color indexed="8"/>
      <name val="BdE Neue Helvetica 55 Roman"/>
      <family val="2"/>
    </font>
    <font>
      <b/>
      <sz val="12"/>
      <color indexed="8"/>
      <name val="BdE Neue Helvetica 55 Roman"/>
      <family val="2"/>
    </font>
    <font>
      <sz val="13"/>
      <color indexed="8"/>
      <name val="BdE Neue Helvetica 55 Roman"/>
      <family val="2"/>
    </font>
    <font>
      <sz val="13"/>
      <color indexed="8"/>
      <name val="BdE Neue Helvetica 45 Light"/>
      <family val="2"/>
    </font>
    <font>
      <b/>
      <sz val="13"/>
      <color indexed="8"/>
      <name val="BdE Neue Helvetica 45 Light"/>
      <family val="2"/>
    </font>
    <font>
      <sz val="12"/>
      <color indexed="8"/>
      <name val="BdE Neue Helvetica 55 Roman"/>
      <family val="2"/>
    </font>
    <font>
      <sz val="12"/>
      <name val="BdE Neue Helvetica 45 Light"/>
      <family val="2"/>
    </font>
    <font>
      <b/>
      <sz val="13"/>
      <color indexed="8"/>
      <name val="BdE Neue Helvetica 55 Roman"/>
      <family val="2"/>
    </font>
    <font>
      <b/>
      <sz val="13"/>
      <name val="Snap ITC"/>
      <family val="5"/>
    </font>
    <font>
      <sz val="10"/>
      <name val="BdE Neue Helvetica 45 Light"/>
      <family val="2"/>
    </font>
    <font>
      <b/>
      <sz val="14"/>
      <color indexed="8"/>
      <name val="Times New Roman"/>
      <family val="1"/>
    </font>
    <font>
      <b/>
      <sz val="14"/>
      <color indexed="8"/>
      <name val="BdE Neue Helvetica 45 Light"/>
      <family val="2"/>
    </font>
    <font>
      <sz val="14"/>
      <color indexed="8"/>
      <name val="BdE Neue Helvetica 45 Light"/>
      <family val="2"/>
    </font>
    <font>
      <vertAlign val="superscript"/>
      <sz val="11"/>
      <color indexed="8"/>
      <name val="BdE Neue Helvetica 55 Roman"/>
      <family val="2"/>
    </font>
    <font>
      <vertAlign val="superscript"/>
      <sz val="12"/>
      <color indexed="8"/>
      <name val="BdE Neue Helvetica 45 Light"/>
      <family val="2"/>
    </font>
    <font>
      <b/>
      <sz val="14"/>
      <color indexed="8"/>
      <name val="BdE Neue Helvetica 55 Roman"/>
      <family val="2"/>
    </font>
    <font>
      <sz val="9"/>
      <name val="BdE Neue Helvetica 55 Roman"/>
      <family val="2"/>
    </font>
    <font>
      <sz val="9"/>
      <name val="Tahoma"/>
      <family val="2"/>
    </font>
    <font>
      <vertAlign val="superscript"/>
      <sz val="14"/>
      <color indexed="8"/>
      <name val="BdE Neue Helvetica 45 Light"/>
      <family val="2"/>
    </font>
    <font>
      <sz val="8"/>
      <color indexed="8"/>
      <name val="BdE Neue Helvetica 55 Roman"/>
      <family val="2"/>
    </font>
    <font>
      <i/>
      <sz val="14"/>
      <color indexed="8"/>
      <name val="BdE Neue Helvetica 45 Light"/>
      <family val="2"/>
    </font>
    <font>
      <sz val="14"/>
      <name val="BdE Neue Helvetica 45 Light"/>
      <family val="2"/>
    </font>
    <font>
      <i/>
      <sz val="11"/>
      <color indexed="8"/>
      <name val="BdE Neue Helvetica 55 Roman"/>
      <family val="2"/>
    </font>
    <font>
      <sz val="12"/>
      <color indexed="8"/>
      <name val="Calibri"/>
      <family val="2"/>
    </font>
    <font>
      <sz val="12"/>
      <color indexed="9"/>
      <name val="Calibri"/>
      <family val="2"/>
    </font>
    <font>
      <sz val="11"/>
      <color indexed="17"/>
      <name val="Calibri"/>
      <family val="2"/>
    </font>
    <font>
      <sz val="12"/>
      <color indexed="17"/>
      <name val="Calibri"/>
      <family val="2"/>
    </font>
    <font>
      <b/>
      <sz val="12"/>
      <color indexed="52"/>
      <name val="Calibri"/>
      <family val="2"/>
    </font>
    <font>
      <b/>
      <sz val="11"/>
      <color indexed="9"/>
      <name val="Calibri"/>
      <family val="2"/>
    </font>
    <font>
      <b/>
      <sz val="12"/>
      <color indexed="9"/>
      <name val="Calibri"/>
      <family val="2"/>
    </font>
    <font>
      <sz val="11"/>
      <color indexed="52"/>
      <name val="Calibri"/>
      <family val="2"/>
    </font>
    <font>
      <sz val="12"/>
      <color indexed="52"/>
      <name val="Calibri"/>
      <family val="2"/>
    </font>
    <font>
      <sz val="11"/>
      <color indexed="62"/>
      <name val="Calibri"/>
      <family val="2"/>
    </font>
    <font>
      <sz val="12"/>
      <color indexed="62"/>
      <name val="Calibri"/>
      <family val="2"/>
    </font>
    <font>
      <u val="single"/>
      <sz val="11"/>
      <color indexed="10"/>
      <name val="Calibri"/>
      <family val="2"/>
    </font>
    <font>
      <u val="single"/>
      <sz val="11"/>
      <color indexed="20"/>
      <name val="Calibri"/>
      <family val="2"/>
    </font>
    <font>
      <sz val="12"/>
      <color indexed="20"/>
      <name val="Calibri"/>
      <family val="2"/>
    </font>
    <font>
      <sz val="11"/>
      <color indexed="60"/>
      <name val="Calibri"/>
      <family val="2"/>
    </font>
    <font>
      <sz val="12"/>
      <color indexed="60"/>
      <name val="Calibri"/>
      <family val="2"/>
    </font>
    <font>
      <b/>
      <sz val="12"/>
      <color indexed="63"/>
      <name val="Calibri"/>
      <family val="2"/>
    </font>
    <font>
      <sz val="11"/>
      <color indexed="10"/>
      <name val="Calibri"/>
      <family val="2"/>
    </font>
    <font>
      <sz val="12"/>
      <color indexed="10"/>
      <name val="Calibri"/>
      <family val="2"/>
    </font>
    <font>
      <i/>
      <sz val="12"/>
      <color indexed="23"/>
      <name val="Calibri"/>
      <family val="2"/>
    </font>
    <font>
      <b/>
      <sz val="15"/>
      <color indexed="52"/>
      <name val="Calibri"/>
      <family val="2"/>
    </font>
    <font>
      <b/>
      <sz val="13"/>
      <color indexed="52"/>
      <name val="Calibri"/>
      <family val="2"/>
    </font>
    <font>
      <b/>
      <sz val="18"/>
      <color indexed="52"/>
      <name val="Cambria"/>
      <family val="2"/>
    </font>
    <font>
      <b/>
      <sz val="12"/>
      <color indexed="8"/>
      <name val="Calibri"/>
      <family val="2"/>
    </font>
    <font>
      <sz val="12"/>
      <color indexed="8"/>
      <name val="BdE Neue Helvetica 45 Light"/>
      <family val="2"/>
    </font>
    <font>
      <sz val="10"/>
      <color indexed="8"/>
      <name val="BdE Neue Helvetica 45 Light"/>
      <family val="2"/>
    </font>
    <font>
      <u val="single"/>
      <sz val="14"/>
      <color indexed="10"/>
      <name val="BdE Neue Helvetica 55 Roman"/>
      <family val="2"/>
    </font>
    <font>
      <b/>
      <sz val="16"/>
      <color indexed="8"/>
      <name val="BdE Neue Helvetica 45 Light"/>
      <family val="2"/>
    </font>
    <font>
      <b/>
      <sz val="11"/>
      <color indexed="8"/>
      <name val="BdE Neue Helvetica 55 Roman"/>
      <family val="2"/>
    </font>
    <font>
      <u val="single"/>
      <sz val="14"/>
      <color indexed="10"/>
      <name val="Calibri"/>
      <family val="2"/>
    </font>
    <font>
      <sz val="14"/>
      <color indexed="8"/>
      <name val="Calibri"/>
      <family val="2"/>
    </font>
    <font>
      <sz val="12"/>
      <color indexed="10"/>
      <name val="BdE Neue Helvetica 45 Light"/>
      <family val="2"/>
    </font>
    <font>
      <sz val="11"/>
      <color indexed="9"/>
      <name val="BdE Neue Helvetica 55 Roman"/>
      <family val="0"/>
    </font>
    <font>
      <u val="single"/>
      <sz val="11"/>
      <color indexed="10"/>
      <name val="BdE Neue Helvetica 45 Light"/>
      <family val="0"/>
    </font>
    <font>
      <sz val="12"/>
      <color theme="1"/>
      <name val="Calibri"/>
      <family val="2"/>
    </font>
    <font>
      <sz val="12"/>
      <color theme="0"/>
      <name val="Calibri"/>
      <family val="2"/>
    </font>
    <font>
      <sz val="11"/>
      <color rgb="FF006100"/>
      <name val="Calibri"/>
      <family val="2"/>
    </font>
    <font>
      <sz val="12"/>
      <color rgb="FF006100"/>
      <name val="Calibri"/>
      <family val="2"/>
    </font>
    <font>
      <b/>
      <sz val="12"/>
      <color rgb="FFFA7D00"/>
      <name val="Calibri"/>
      <family val="2"/>
    </font>
    <font>
      <b/>
      <sz val="11"/>
      <color theme="0"/>
      <name val="Calibri"/>
      <family val="2"/>
    </font>
    <font>
      <b/>
      <sz val="12"/>
      <color theme="0"/>
      <name val="Calibri"/>
      <family val="2"/>
    </font>
    <font>
      <sz val="11"/>
      <color rgb="FFFA7D00"/>
      <name val="Calibri"/>
      <family val="2"/>
    </font>
    <font>
      <sz val="12"/>
      <color rgb="FFFA7D00"/>
      <name val="Calibri"/>
      <family val="2"/>
    </font>
    <font>
      <b/>
      <sz val="11"/>
      <color theme="3"/>
      <name val="Calibri"/>
      <family val="2"/>
    </font>
    <font>
      <sz val="11"/>
      <color rgb="FF3F3F76"/>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1"/>
      <color rgb="FF9C6500"/>
      <name val="Calibri"/>
      <family val="2"/>
    </font>
    <font>
      <sz val="12"/>
      <color rgb="FF9C6500"/>
      <name val="Calibri"/>
      <family val="2"/>
    </font>
    <font>
      <b/>
      <sz val="12"/>
      <color rgb="FF3F3F3F"/>
      <name val="Calibri"/>
      <family val="2"/>
    </font>
    <font>
      <sz val="11"/>
      <color rgb="FFFF0000"/>
      <name val="Calibri"/>
      <family val="2"/>
    </font>
    <font>
      <sz val="12"/>
      <color rgb="FFFF0000"/>
      <name val="Calibri"/>
      <family val="2"/>
    </font>
    <font>
      <i/>
      <sz val="12"/>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b/>
      <sz val="12"/>
      <color theme="1"/>
      <name val="Calibri"/>
      <family val="2"/>
    </font>
    <font>
      <sz val="11"/>
      <color rgb="FF000000"/>
      <name val="BdE Neue Helvetica 45 Light"/>
      <family val="2"/>
    </font>
    <font>
      <sz val="12"/>
      <color theme="1"/>
      <name val="BdE Neue Helvetica 45 Light"/>
      <family val="2"/>
    </font>
    <font>
      <sz val="10"/>
      <color theme="1"/>
      <name val="BdE Neue Helvetica 45 Light"/>
      <family val="2"/>
    </font>
    <font>
      <u val="single"/>
      <sz val="14"/>
      <color theme="10"/>
      <name val="BdE Neue Helvetica 55 Roman"/>
      <family val="2"/>
    </font>
    <font>
      <sz val="10"/>
      <color theme="1"/>
      <name val="BdE Neue Helvetica 55 Roman"/>
      <family val="2"/>
    </font>
    <font>
      <sz val="11"/>
      <color theme="1"/>
      <name val="BdE Neue Helvetica 55 Roman"/>
      <family val="2"/>
    </font>
    <font>
      <b/>
      <sz val="16"/>
      <color theme="1"/>
      <name val="BdE Neue Helvetica 45 Light"/>
      <family val="2"/>
    </font>
    <font>
      <b/>
      <sz val="11"/>
      <color theme="1"/>
      <name val="BdE Neue Helvetica 55 Roman"/>
      <family val="2"/>
    </font>
    <font>
      <b/>
      <sz val="12"/>
      <color theme="1"/>
      <name val="BdE Neue Helvetica 45 Light"/>
      <family val="2"/>
    </font>
    <font>
      <b/>
      <sz val="14"/>
      <color theme="1"/>
      <name val="BdE Neue Helvetica 45 Light"/>
      <family val="2"/>
    </font>
    <font>
      <sz val="14"/>
      <color theme="1"/>
      <name val="BdE Neue Helvetica 45 Light"/>
      <family val="2"/>
    </font>
    <font>
      <u val="single"/>
      <sz val="14"/>
      <color theme="10"/>
      <name val="Calibri"/>
      <family val="2"/>
    </font>
    <font>
      <sz val="14"/>
      <color theme="1"/>
      <name val="Calibri"/>
      <family val="2"/>
    </font>
    <font>
      <sz val="13"/>
      <color theme="1"/>
      <name val="BdE Neue Helvetica 45 Light"/>
      <family val="2"/>
    </font>
    <font>
      <sz val="14"/>
      <color theme="1"/>
      <name val="BdE Neue Helvetica 55 Roman"/>
      <family val="2"/>
    </font>
    <font>
      <sz val="12"/>
      <color rgb="FFFF0000"/>
      <name val="BdE Neue Helvetica 45 Light"/>
      <family val="2"/>
    </font>
    <font>
      <sz val="11"/>
      <color theme="1"/>
      <name val="BdE Neue Helvetica 45 Light"/>
      <family val="2"/>
    </font>
    <font>
      <b/>
      <sz val="8"/>
      <name val="Calibri"/>
      <family val="2"/>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58585"/>
        <bgColor indexed="64"/>
      </patternFill>
    </fill>
    <fill>
      <patternFill patternType="solid">
        <fgColor theme="0"/>
        <bgColor indexed="64"/>
      </patternFill>
    </fill>
    <fill>
      <patternFill patternType="solid">
        <fgColor theme="0" tint="-0.1499900072813034"/>
        <bgColor indexed="64"/>
      </patternFill>
    </fill>
    <fill>
      <patternFill patternType="solid">
        <fgColor rgb="FFEE0213"/>
        <bgColor indexed="64"/>
      </patternFill>
    </fill>
    <fill>
      <patternFill patternType="solid">
        <fgColor rgb="FFF08F00"/>
        <bgColor indexed="64"/>
      </patternFill>
    </fill>
    <fill>
      <patternFill patternType="solid">
        <fgColor rgb="FFA8DA70"/>
        <bgColor indexed="64"/>
      </patternFill>
    </fill>
    <fill>
      <patternFill patternType="solid">
        <fgColor rgb="FF00BC62"/>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indexed="6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color theme="0"/>
      </bottom>
    </border>
    <border>
      <left>
        <color indexed="63"/>
      </left>
      <right>
        <color indexed="63"/>
      </right>
      <top style="hair">
        <color theme="0"/>
      </top>
      <bottom style="hair">
        <color theme="0"/>
      </bottom>
    </border>
    <border>
      <left>
        <color indexed="63"/>
      </left>
      <right>
        <color indexed="63"/>
      </right>
      <top style="hair">
        <color theme="0"/>
      </top>
      <bottom>
        <color indexed="63"/>
      </bottom>
    </border>
    <border>
      <left/>
      <right/>
      <top style="thin"/>
      <bottom style="thin"/>
    </border>
    <border>
      <left/>
      <right style="thin"/>
      <top style="thin"/>
      <bottom style="thin"/>
    </border>
    <border>
      <left style="thin"/>
      <right/>
      <top style="thin"/>
      <bottom style="thin"/>
    </border>
    <border>
      <left/>
      <right style="thin"/>
      <top style="thin"/>
      <bottom>
        <color indexed="63"/>
      </bottom>
    </border>
    <border>
      <left style="thin"/>
      <right/>
      <top style="thin"/>
      <bottom>
        <color indexed="63"/>
      </bottom>
    </border>
    <border>
      <left>
        <color indexed="63"/>
      </left>
      <right>
        <color indexed="63"/>
      </right>
      <top style="thin"/>
      <bottom style="hair">
        <color theme="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medium"/>
      <bottom>
        <color indexed="63"/>
      </botto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77" fillId="3"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1" fillId="10" borderId="0" applyNumberFormat="0" applyBorder="0" applyAlignment="0" applyProtection="0"/>
    <xf numFmtId="0" fontId="77" fillId="11" borderId="0" applyNumberFormat="0" applyBorder="0" applyAlignment="0" applyProtection="0"/>
    <xf numFmtId="0" fontId="1" fillId="12" borderId="0" applyNumberFormat="0" applyBorder="0" applyAlignment="0" applyProtection="0"/>
    <xf numFmtId="0" fontId="77" fillId="13" borderId="0" applyNumberFormat="0" applyBorder="0" applyAlignment="0" applyProtection="0"/>
    <xf numFmtId="0" fontId="1" fillId="14" borderId="0" applyNumberFormat="0" applyBorder="0" applyAlignment="0" applyProtection="0"/>
    <xf numFmtId="0" fontId="77" fillId="15" borderId="0" applyNumberFormat="0" applyBorder="0" applyAlignment="0" applyProtection="0"/>
    <xf numFmtId="0" fontId="1" fillId="16" borderId="0" applyNumberFormat="0" applyBorder="0" applyAlignment="0" applyProtection="0"/>
    <xf numFmtId="0" fontId="77" fillId="17" borderId="0" applyNumberFormat="0" applyBorder="0" applyAlignment="0" applyProtection="0"/>
    <xf numFmtId="0" fontId="1" fillId="18" borderId="0" applyNumberFormat="0" applyBorder="0" applyAlignment="0" applyProtection="0"/>
    <xf numFmtId="0" fontId="77" fillId="19" borderId="0" applyNumberFormat="0" applyBorder="0" applyAlignment="0" applyProtection="0"/>
    <xf numFmtId="0" fontId="1" fillId="8" borderId="0" applyNumberFormat="0" applyBorder="0" applyAlignment="0" applyProtection="0"/>
    <xf numFmtId="0" fontId="77" fillId="20" borderId="0" applyNumberFormat="0" applyBorder="0" applyAlignment="0" applyProtection="0"/>
    <xf numFmtId="0" fontId="1" fillId="14" borderId="0" applyNumberFormat="0" applyBorder="0" applyAlignment="0" applyProtection="0"/>
    <xf numFmtId="0" fontId="77" fillId="21" borderId="0" applyNumberFormat="0" applyBorder="0" applyAlignment="0" applyProtection="0"/>
    <xf numFmtId="0" fontId="1" fillId="22" borderId="0" applyNumberFormat="0" applyBorder="0" applyAlignment="0" applyProtection="0"/>
    <xf numFmtId="0" fontId="77" fillId="23" borderId="0" applyNumberFormat="0" applyBorder="0" applyAlignment="0" applyProtection="0"/>
    <xf numFmtId="0" fontId="11" fillId="24" borderId="0" applyNumberFormat="0" applyBorder="0" applyAlignment="0" applyProtection="0"/>
    <xf numFmtId="0" fontId="78" fillId="25" borderId="0" applyNumberFormat="0" applyBorder="0" applyAlignment="0" applyProtection="0"/>
    <xf numFmtId="0" fontId="11" fillId="16" borderId="0" applyNumberFormat="0" applyBorder="0" applyAlignment="0" applyProtection="0"/>
    <xf numFmtId="0" fontId="78" fillId="26" borderId="0" applyNumberFormat="0" applyBorder="0" applyAlignment="0" applyProtection="0"/>
    <xf numFmtId="0" fontId="11" fillId="18" borderId="0" applyNumberFormat="0" applyBorder="0" applyAlignment="0" applyProtection="0"/>
    <xf numFmtId="0" fontId="78" fillId="27" borderId="0" applyNumberFormat="0" applyBorder="0" applyAlignment="0" applyProtection="0"/>
    <xf numFmtId="0" fontId="11" fillId="28" borderId="0" applyNumberFormat="0" applyBorder="0" applyAlignment="0" applyProtection="0"/>
    <xf numFmtId="0" fontId="78" fillId="29" borderId="0" applyNumberFormat="0" applyBorder="0" applyAlignment="0" applyProtection="0"/>
    <xf numFmtId="0" fontId="11" fillId="30" borderId="0" applyNumberFormat="0" applyBorder="0" applyAlignment="0" applyProtection="0"/>
    <xf numFmtId="0" fontId="78" fillId="31" borderId="0" applyNumberFormat="0" applyBorder="0" applyAlignment="0" applyProtection="0"/>
    <xf numFmtId="0" fontId="11" fillId="32" borderId="0" applyNumberFormat="0" applyBorder="0" applyAlignment="0" applyProtection="0"/>
    <xf numFmtId="0" fontId="78" fillId="33" borderId="0" applyNumberFormat="0" applyBorder="0" applyAlignment="0" applyProtection="0"/>
    <xf numFmtId="0" fontId="79" fillId="34" borderId="0" applyNumberFormat="0" applyBorder="0" applyAlignment="0" applyProtection="0"/>
    <xf numFmtId="0" fontId="80" fillId="34" borderId="0" applyNumberFormat="0" applyBorder="0" applyAlignment="0" applyProtection="0"/>
    <xf numFmtId="0" fontId="8" fillId="35" borderId="1" applyNumberFormat="0" applyAlignment="0" applyProtection="0"/>
    <xf numFmtId="0" fontId="81" fillId="36" borderId="2" applyNumberFormat="0" applyAlignment="0" applyProtection="0"/>
    <xf numFmtId="0" fontId="82" fillId="37" borderId="3" applyNumberFormat="0" applyAlignment="0" applyProtection="0"/>
    <xf numFmtId="0" fontId="83" fillId="37" borderId="3" applyNumberFormat="0" applyAlignment="0" applyProtection="0"/>
    <xf numFmtId="0" fontId="84" fillId="0" borderId="4" applyNumberFormat="0" applyFill="0" applyAlignment="0" applyProtection="0"/>
    <xf numFmtId="0" fontId="85" fillId="0" borderId="4" applyNumberFormat="0" applyFill="0" applyAlignment="0" applyProtection="0"/>
    <xf numFmtId="0" fontId="82" fillId="37" borderId="3" applyNumberFormat="0" applyAlignment="0" applyProtection="0"/>
    <xf numFmtId="0" fontId="3" fillId="0" borderId="5" applyNumberFormat="0" applyFill="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11" fillId="38" borderId="0" applyNumberFormat="0" applyBorder="0" applyAlignment="0" applyProtection="0"/>
    <xf numFmtId="0" fontId="78" fillId="39" borderId="0" applyNumberFormat="0" applyBorder="0" applyAlignment="0" applyProtection="0"/>
    <xf numFmtId="0" fontId="11" fillId="40" borderId="0" applyNumberFormat="0" applyBorder="0" applyAlignment="0" applyProtection="0"/>
    <xf numFmtId="0" fontId="78" fillId="41" borderId="0" applyNumberFormat="0" applyBorder="0" applyAlignment="0" applyProtection="0"/>
    <xf numFmtId="0" fontId="11" fillId="42" borderId="0" applyNumberFormat="0" applyBorder="0" applyAlignment="0" applyProtection="0"/>
    <xf numFmtId="0" fontId="78" fillId="43" borderId="0" applyNumberFormat="0" applyBorder="0" applyAlignment="0" applyProtection="0"/>
    <xf numFmtId="0" fontId="11" fillId="28" borderId="0" applyNumberFormat="0" applyBorder="0" applyAlignment="0" applyProtection="0"/>
    <xf numFmtId="0" fontId="78" fillId="44" borderId="0" applyNumberFormat="0" applyBorder="0" applyAlignment="0" applyProtection="0"/>
    <xf numFmtId="0" fontId="11" fillId="30" borderId="0" applyNumberFormat="0" applyBorder="0" applyAlignment="0" applyProtection="0"/>
    <xf numFmtId="0" fontId="78" fillId="45" borderId="0" applyNumberFormat="0" applyBorder="0" applyAlignment="0" applyProtection="0"/>
    <xf numFmtId="0" fontId="11" fillId="46" borderId="0" applyNumberFormat="0" applyBorder="0" applyAlignment="0" applyProtection="0"/>
    <xf numFmtId="0" fontId="78" fillId="47" borderId="0" applyNumberFormat="0" applyBorder="0" applyAlignment="0" applyProtection="0"/>
    <xf numFmtId="0" fontId="87" fillId="48" borderId="2" applyNumberFormat="0" applyAlignment="0" applyProtection="0"/>
    <xf numFmtId="0" fontId="88" fillId="48" borderId="2" applyNumberFormat="0" applyAlignment="0" applyProtection="0"/>
    <xf numFmtId="0" fontId="79" fillId="34" borderId="0" applyNumberFormat="0" applyBorder="0" applyAlignment="0" applyProtection="0"/>
    <xf numFmtId="0" fontId="5"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6" fillId="4" borderId="0" applyNumberFormat="0" applyBorder="0" applyAlignment="0" applyProtection="0"/>
    <xf numFmtId="0" fontId="91" fillId="49" borderId="0" applyNumberFormat="0" applyBorder="0" applyAlignment="0" applyProtection="0"/>
    <xf numFmtId="0" fontId="87" fillId="48" borderId="2" applyNumberFormat="0" applyAlignment="0" applyProtection="0"/>
    <xf numFmtId="0" fontId="84" fillId="0" borderId="4" applyNumberFormat="0" applyFill="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2" fillId="50" borderId="0" applyNumberFormat="0" applyBorder="0" applyAlignment="0" applyProtection="0"/>
    <xf numFmtId="0" fontId="93" fillId="50" borderId="0" applyNumberFormat="0" applyBorder="0" applyAlignment="0" applyProtection="0"/>
    <xf numFmtId="0" fontId="0" fillId="0" borderId="0">
      <alignment/>
      <protection/>
    </xf>
    <xf numFmtId="0" fontId="1" fillId="0" borderId="0">
      <alignment/>
      <protection/>
    </xf>
    <xf numFmtId="0" fontId="1" fillId="51" borderId="6" applyNumberFormat="0" applyFont="0" applyAlignment="0" applyProtection="0"/>
    <xf numFmtId="0" fontId="77" fillId="51" borderId="6" applyNumberFormat="0" applyFont="0" applyAlignment="0" applyProtection="0"/>
    <xf numFmtId="0" fontId="1" fillId="51" borderId="6" applyNumberFormat="0" applyFont="0" applyAlignment="0" applyProtection="0"/>
    <xf numFmtId="9" fontId="1" fillId="0" borderId="0" applyFont="0" applyFill="0" applyBorder="0" applyAlignment="0" applyProtection="0"/>
    <xf numFmtId="0" fontId="7" fillId="35" borderId="7" applyNumberFormat="0" applyAlignment="0" applyProtection="0"/>
    <xf numFmtId="0" fontId="94" fillId="36"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 fillId="0" borderId="0" applyNumberFormat="0" applyFill="0" applyBorder="0" applyAlignment="0" applyProtection="0"/>
    <xf numFmtId="0" fontId="97" fillId="0" borderId="0" applyNumberFormat="0" applyFill="0" applyBorder="0" applyAlignment="0" applyProtection="0"/>
    <xf numFmtId="0" fontId="2" fillId="0" borderId="0" applyNumberFormat="0" applyFill="0" applyBorder="0" applyAlignment="0" applyProtection="0"/>
    <xf numFmtId="0" fontId="98" fillId="0" borderId="9" applyNumberFormat="0" applyFill="0" applyAlignment="0" applyProtection="0"/>
    <xf numFmtId="0" fontId="4" fillId="0" borderId="10" applyNumberFormat="0" applyFill="0" applyAlignment="0" applyProtection="0"/>
    <xf numFmtId="0" fontId="99" fillId="0" borderId="11" applyNumberFormat="0" applyFill="0" applyAlignment="0" applyProtection="0"/>
    <xf numFmtId="0" fontId="5" fillId="0" borderId="12" applyNumberFormat="0" applyFill="0" applyAlignment="0" applyProtection="0"/>
    <xf numFmtId="0" fontId="86" fillId="0" borderId="13" applyNumberFormat="0" applyFill="0" applyAlignment="0" applyProtection="0"/>
    <xf numFmtId="0" fontId="100" fillId="0" borderId="0" applyNumberFormat="0" applyFill="0" applyBorder="0" applyAlignment="0" applyProtection="0"/>
    <xf numFmtId="0" fontId="101" fillId="0" borderId="14" applyNumberFormat="0" applyFill="0" applyAlignment="0" applyProtection="0"/>
    <xf numFmtId="0" fontId="102" fillId="0" borderId="15" applyNumberFormat="0" applyFill="0" applyAlignment="0" applyProtection="0"/>
    <xf numFmtId="0" fontId="95" fillId="0" borderId="0" applyNumberFormat="0" applyFill="0" applyBorder="0" applyAlignment="0" applyProtection="0"/>
  </cellStyleXfs>
  <cellXfs count="223">
    <xf numFmtId="0" fontId="0" fillId="0" borderId="0" xfId="0" applyFont="1" applyAlignment="1">
      <alignment/>
    </xf>
    <xf numFmtId="0" fontId="14" fillId="52" borderId="0" xfId="0" applyFont="1" applyFill="1" applyBorder="1" applyAlignment="1">
      <alignment/>
    </xf>
    <xf numFmtId="0" fontId="103" fillId="52" borderId="0" xfId="0" applyFont="1" applyFill="1" applyBorder="1" applyAlignment="1">
      <alignment/>
    </xf>
    <xf numFmtId="0" fontId="0" fillId="52" borderId="0" xfId="0" applyFill="1" applyBorder="1" applyAlignment="1">
      <alignment/>
    </xf>
    <xf numFmtId="0" fontId="104" fillId="0" borderId="0" xfId="0" applyFont="1" applyAlignment="1">
      <alignment vertical="center"/>
    </xf>
    <xf numFmtId="0" fontId="104" fillId="0" borderId="0" xfId="0" applyFont="1" applyAlignment="1">
      <alignment horizontal="left" vertical="center" wrapText="1" indent="10"/>
    </xf>
    <xf numFmtId="0" fontId="17" fillId="0" borderId="0" xfId="0" applyFont="1" applyFill="1" applyBorder="1" applyAlignment="1">
      <alignment/>
    </xf>
    <xf numFmtId="0" fontId="0" fillId="52" borderId="0" xfId="0" applyFill="1" applyAlignment="1">
      <alignment vertical="center"/>
    </xf>
    <xf numFmtId="0" fontId="13" fillId="52" borderId="0" xfId="0" applyFont="1" applyFill="1" applyAlignment="1">
      <alignment vertical="center"/>
    </xf>
    <xf numFmtId="2" fontId="10" fillId="52" borderId="0" xfId="0" applyNumberFormat="1" applyFont="1" applyFill="1" applyAlignment="1">
      <alignment horizontal="center" vertical="center"/>
    </xf>
    <xf numFmtId="2" fontId="1" fillId="52" borderId="0" xfId="0" applyNumberFormat="1" applyFont="1" applyFill="1" applyAlignment="1">
      <alignment horizontal="center" vertical="center"/>
    </xf>
    <xf numFmtId="4" fontId="12" fillId="52" borderId="0" xfId="0" applyNumberFormat="1" applyFont="1" applyFill="1" applyBorder="1" applyAlignment="1">
      <alignment horizontal="center" vertical="center"/>
    </xf>
    <xf numFmtId="0" fontId="105" fillId="52" borderId="0" xfId="91" applyFont="1" applyFill="1" applyAlignment="1">
      <alignment vertical="center"/>
      <protection/>
    </xf>
    <xf numFmtId="0" fontId="0" fillId="52" borderId="0" xfId="0" applyFill="1" applyAlignment="1">
      <alignment/>
    </xf>
    <xf numFmtId="0" fontId="0" fillId="52" borderId="0" xfId="0" applyFill="1" applyAlignment="1">
      <alignment horizontal="center" vertical="center"/>
    </xf>
    <xf numFmtId="0" fontId="105" fillId="52" borderId="0" xfId="91" applyFont="1" applyFill="1" applyBorder="1" applyAlignment="1">
      <alignment vertical="center"/>
      <protection/>
    </xf>
    <xf numFmtId="0" fontId="106" fillId="0" borderId="0" xfId="79" applyFont="1" applyFill="1" applyBorder="1" applyAlignment="1" applyProtection="1">
      <alignment horizontal="left"/>
      <protection/>
    </xf>
    <xf numFmtId="0" fontId="107" fillId="53" borderId="0" xfId="91" applyFont="1" applyFill="1" applyBorder="1" applyAlignment="1">
      <alignment vertical="center"/>
      <protection/>
    </xf>
    <xf numFmtId="0" fontId="107" fillId="53" borderId="0" xfId="91" applyFont="1" applyFill="1" applyBorder="1" applyAlignment="1">
      <alignment/>
      <protection/>
    </xf>
    <xf numFmtId="0" fontId="107" fillId="53" borderId="0" xfId="91" applyFont="1" applyFill="1" applyBorder="1" applyAlignment="1">
      <alignment horizontal="right"/>
      <protection/>
    </xf>
    <xf numFmtId="0" fontId="107" fillId="53" borderId="0" xfId="91" applyFont="1" applyFill="1" applyBorder="1" applyAlignment="1">
      <alignment horizontal="right" vertical="center" indent="1"/>
      <protection/>
    </xf>
    <xf numFmtId="0" fontId="107" fillId="53" borderId="0" xfId="91" applyFont="1" applyFill="1" applyBorder="1" applyAlignment="1">
      <alignment horizontal="left" vertical="center"/>
      <protection/>
    </xf>
    <xf numFmtId="0" fontId="107" fillId="53" borderId="0" xfId="91" applyFont="1" applyFill="1" applyBorder="1" applyAlignment="1">
      <alignment horizontal="left"/>
      <protection/>
    </xf>
    <xf numFmtId="0" fontId="108" fillId="52" borderId="0" xfId="0" applyFont="1" applyFill="1" applyAlignment="1">
      <alignment/>
    </xf>
    <xf numFmtId="0" fontId="19" fillId="52" borderId="0" xfId="0" applyFont="1" applyFill="1" applyAlignment="1">
      <alignment/>
    </xf>
    <xf numFmtId="0" fontId="19" fillId="53" borderId="0" xfId="0" applyFont="1" applyFill="1" applyAlignment="1">
      <alignment/>
    </xf>
    <xf numFmtId="0" fontId="19" fillId="53" borderId="0" xfId="0" applyFont="1" applyFill="1" applyBorder="1" applyAlignment="1">
      <alignment/>
    </xf>
    <xf numFmtId="0" fontId="105" fillId="53" borderId="0" xfId="91" applyFont="1" applyFill="1" applyBorder="1">
      <alignment/>
      <protection/>
    </xf>
    <xf numFmtId="0" fontId="0" fillId="53" borderId="0" xfId="0" applyFill="1" applyBorder="1" applyAlignment="1">
      <alignment/>
    </xf>
    <xf numFmtId="0" fontId="105" fillId="53" borderId="0" xfId="91" applyFont="1" applyFill="1" applyBorder="1" applyAlignment="1">
      <alignment vertical="center"/>
      <protection/>
    </xf>
    <xf numFmtId="0" fontId="105" fillId="53" borderId="0" xfId="91" applyFont="1" applyFill="1" applyAlignment="1">
      <alignment vertical="center"/>
      <protection/>
    </xf>
    <xf numFmtId="0" fontId="0" fillId="53" borderId="0" xfId="0" applyFill="1" applyAlignment="1">
      <alignment/>
    </xf>
    <xf numFmtId="2" fontId="0" fillId="53" borderId="0" xfId="0" applyNumberFormat="1" applyFill="1" applyBorder="1" applyAlignment="1">
      <alignment horizontal="right"/>
    </xf>
    <xf numFmtId="2" fontId="0" fillId="53" borderId="0" xfId="0" applyNumberFormat="1" applyFill="1" applyBorder="1" applyAlignment="1">
      <alignment horizontal="right" indent="1"/>
    </xf>
    <xf numFmtId="2" fontId="105" fillId="53" borderId="0" xfId="91" applyNumberFormat="1" applyFont="1" applyFill="1" applyBorder="1" applyAlignment="1">
      <alignment horizontal="right" vertical="center"/>
      <protection/>
    </xf>
    <xf numFmtId="0" fontId="0" fillId="52" borderId="0" xfId="0" applyFill="1" applyAlignment="1">
      <alignment horizontal="left" indent="7"/>
    </xf>
    <xf numFmtId="0" fontId="89" fillId="52" borderId="0" xfId="79" applyFill="1" applyAlignment="1" applyProtection="1">
      <alignment/>
      <protection/>
    </xf>
    <xf numFmtId="0" fontId="104" fillId="0" borderId="0" xfId="0" applyFont="1" applyAlignment="1">
      <alignment horizontal="left" vertical="center" wrapText="1"/>
    </xf>
    <xf numFmtId="0" fontId="16" fillId="0" borderId="0" xfId="0" applyFont="1" applyFill="1" applyBorder="1" applyAlignment="1">
      <alignment/>
    </xf>
    <xf numFmtId="0" fontId="0" fillId="53" borderId="0" xfId="0" applyFill="1" applyBorder="1" applyAlignment="1">
      <alignment vertical="top"/>
    </xf>
    <xf numFmtId="0" fontId="101" fillId="53" borderId="0" xfId="0" applyFont="1" applyFill="1" applyBorder="1" applyAlignment="1">
      <alignment vertical="top"/>
    </xf>
    <xf numFmtId="0" fontId="109" fillId="0" borderId="16" xfId="0" applyFont="1" applyBorder="1" applyAlignment="1">
      <alignment vertical="center"/>
    </xf>
    <xf numFmtId="0" fontId="15" fillId="0" borderId="0" xfId="0" applyFont="1" applyAlignment="1">
      <alignment horizontal="left" vertical="center" wrapText="1" indent="2"/>
    </xf>
    <xf numFmtId="0" fontId="110" fillId="53" borderId="17" xfId="91" applyFont="1" applyFill="1" applyBorder="1" applyAlignment="1">
      <alignment horizontal="right" vertical="center"/>
      <protection/>
    </xf>
    <xf numFmtId="0" fontId="110" fillId="53" borderId="17" xfId="91" applyFont="1" applyFill="1" applyBorder="1" applyAlignment="1">
      <alignment vertical="center"/>
      <protection/>
    </xf>
    <xf numFmtId="0" fontId="108" fillId="53" borderId="0" xfId="91" applyFont="1" applyFill="1" applyBorder="1" applyAlignment="1">
      <alignment horizontal="left" vertical="center"/>
      <protection/>
    </xf>
    <xf numFmtId="0" fontId="102" fillId="53" borderId="0" xfId="0" applyFont="1" applyFill="1" applyBorder="1" applyAlignment="1">
      <alignment vertical="top"/>
    </xf>
    <xf numFmtId="0" fontId="77" fillId="53" borderId="0" xfId="0" applyFont="1" applyFill="1" applyBorder="1" applyAlignment="1">
      <alignment vertical="top"/>
    </xf>
    <xf numFmtId="0" fontId="111" fillId="53" borderId="0" xfId="91" applyFont="1" applyFill="1" applyBorder="1" applyAlignment="1">
      <alignment vertical="top"/>
      <protection/>
    </xf>
    <xf numFmtId="0" fontId="104" fillId="0" borderId="0" xfId="91" applyFont="1" applyBorder="1" applyAlignment="1">
      <alignment vertical="top"/>
      <protection/>
    </xf>
    <xf numFmtId="0" fontId="104" fillId="53" borderId="0" xfId="91" applyFont="1" applyFill="1" applyBorder="1" applyAlignment="1">
      <alignment vertical="top"/>
      <protection/>
    </xf>
    <xf numFmtId="0" fontId="77" fillId="53" borderId="0" xfId="0" applyFont="1" applyFill="1" applyBorder="1" applyAlignment="1">
      <alignment/>
    </xf>
    <xf numFmtId="0" fontId="104" fillId="53" borderId="0" xfId="91" applyFont="1" applyFill="1" applyBorder="1" applyAlignment="1">
      <alignment vertical="center"/>
      <protection/>
    </xf>
    <xf numFmtId="0" fontId="111" fillId="53" borderId="0" xfId="91" applyFont="1" applyFill="1" applyBorder="1" applyAlignment="1">
      <alignment vertical="center"/>
      <protection/>
    </xf>
    <xf numFmtId="0" fontId="111" fillId="53" borderId="0" xfId="91" applyFont="1" applyFill="1" applyBorder="1" applyAlignment="1">
      <alignment vertical="center" wrapText="1"/>
      <protection/>
    </xf>
    <xf numFmtId="0" fontId="20" fillId="52" borderId="0" xfId="0" applyFont="1" applyFill="1" applyAlignment="1">
      <alignment/>
    </xf>
    <xf numFmtId="0" fontId="16" fillId="53" borderId="0" xfId="0" applyFont="1" applyFill="1" applyBorder="1" applyAlignment="1">
      <alignment horizontal="left"/>
    </xf>
    <xf numFmtId="0" fontId="27" fillId="53" borderId="17" xfId="0" applyFont="1" applyFill="1" applyBorder="1" applyAlignment="1">
      <alignment horizontal="left" vertical="center"/>
    </xf>
    <xf numFmtId="0" fontId="27" fillId="53" borderId="17" xfId="0" applyFont="1" applyFill="1" applyBorder="1" applyAlignment="1">
      <alignment horizontal="right" vertical="center"/>
    </xf>
    <xf numFmtId="0" fontId="110" fillId="53" borderId="17" xfId="91" applyFont="1" applyFill="1" applyBorder="1" applyAlignment="1">
      <alignment horizontal="left" vertical="center"/>
      <protection/>
    </xf>
    <xf numFmtId="0" fontId="108" fillId="53" borderId="18" xfId="91" applyFont="1" applyFill="1" applyBorder="1" applyAlignment="1">
      <alignment horizontal="left" vertical="center"/>
      <protection/>
    </xf>
    <xf numFmtId="0" fontId="111" fillId="53" borderId="0" xfId="91" applyFont="1" applyFill="1" applyBorder="1" applyAlignment="1">
      <alignment horizontal="left" vertical="top" wrapText="1"/>
      <protection/>
    </xf>
    <xf numFmtId="0" fontId="110" fillId="53" borderId="0" xfId="91" applyFont="1" applyFill="1" applyBorder="1" applyAlignment="1">
      <alignment vertical="center"/>
      <protection/>
    </xf>
    <xf numFmtId="1" fontId="108" fillId="54" borderId="19" xfId="91" applyNumberFormat="1" applyFont="1" applyFill="1" applyBorder="1" applyAlignment="1">
      <alignment horizontal="right" vertical="center"/>
      <protection/>
    </xf>
    <xf numFmtId="1" fontId="108" fillId="54" borderId="20" xfId="91" applyNumberFormat="1" applyFont="1" applyFill="1" applyBorder="1" applyAlignment="1">
      <alignment horizontal="right" vertical="center"/>
      <protection/>
    </xf>
    <xf numFmtId="1" fontId="108" fillId="54" borderId="21" xfId="91" applyNumberFormat="1" applyFont="1" applyFill="1" applyBorder="1" applyAlignment="1">
      <alignment horizontal="right" vertical="center"/>
      <protection/>
    </xf>
    <xf numFmtId="0" fontId="105" fillId="53" borderId="17" xfId="91" applyFont="1" applyFill="1" applyBorder="1" applyAlignment="1">
      <alignment vertical="center"/>
      <protection/>
    </xf>
    <xf numFmtId="0" fontId="0" fillId="52" borderId="0" xfId="0" applyFill="1" applyAlignment="1">
      <alignment vertical="top"/>
    </xf>
    <xf numFmtId="0" fontId="111" fillId="53" borderId="17" xfId="91" applyFont="1" applyFill="1" applyBorder="1" applyAlignment="1">
      <alignment horizontal="left"/>
      <protection/>
    </xf>
    <xf numFmtId="0" fontId="0" fillId="52" borderId="0" xfId="0" applyFill="1" applyAlignment="1">
      <alignment horizontal="center" wrapText="1"/>
    </xf>
    <xf numFmtId="0" fontId="0" fillId="52" borderId="0" xfId="0" applyFill="1" applyAlignment="1">
      <alignment horizontal="center"/>
    </xf>
    <xf numFmtId="0" fontId="0" fillId="52" borderId="0" xfId="0" applyFill="1" applyAlignment="1">
      <alignment/>
    </xf>
    <xf numFmtId="0" fontId="28" fillId="55" borderId="22" xfId="0" applyFont="1" applyFill="1" applyBorder="1" applyAlignment="1">
      <alignment horizontal="center" vertical="center"/>
    </xf>
    <xf numFmtId="4" fontId="28" fillId="55" borderId="22" xfId="0" applyNumberFormat="1" applyFont="1" applyFill="1" applyBorder="1" applyAlignment="1">
      <alignment horizontal="center" vertical="center"/>
    </xf>
    <xf numFmtId="0" fontId="28" fillId="55" borderId="23" xfId="0" applyFont="1" applyFill="1" applyBorder="1" applyAlignment="1">
      <alignment horizontal="center" vertical="center"/>
    </xf>
    <xf numFmtId="0" fontId="28" fillId="56" borderId="24" xfId="91" applyFont="1" applyFill="1" applyBorder="1" applyAlignment="1">
      <alignment horizontal="center" vertical="center"/>
      <protection/>
    </xf>
    <xf numFmtId="0" fontId="28" fillId="56" borderId="22" xfId="91" applyFont="1" applyFill="1" applyBorder="1" applyAlignment="1">
      <alignment horizontal="center" vertical="center"/>
      <protection/>
    </xf>
    <xf numFmtId="0" fontId="28" fillId="56" borderId="23" xfId="91" applyFont="1" applyFill="1" applyBorder="1" applyAlignment="1">
      <alignment horizontal="center" vertical="center"/>
      <protection/>
    </xf>
    <xf numFmtId="0" fontId="12" fillId="53" borderId="0" xfId="0" applyFont="1" applyFill="1" applyBorder="1" applyAlignment="1">
      <alignment/>
    </xf>
    <xf numFmtId="0" fontId="29" fillId="53" borderId="0" xfId="91" applyFont="1" applyFill="1" applyBorder="1">
      <alignment/>
      <protection/>
    </xf>
    <xf numFmtId="0" fontId="28" fillId="57" borderId="24" xfId="91" applyFont="1" applyFill="1" applyBorder="1" applyAlignment="1">
      <alignment horizontal="center" vertical="center"/>
      <protection/>
    </xf>
    <xf numFmtId="0" fontId="28" fillId="57" borderId="22" xfId="91" applyFont="1" applyFill="1" applyBorder="1" applyAlignment="1">
      <alignment horizontal="center" vertical="center"/>
      <protection/>
    </xf>
    <xf numFmtId="0" fontId="28" fillId="57" borderId="23" xfId="91" applyFont="1" applyFill="1" applyBorder="1" applyAlignment="1">
      <alignment horizontal="center" vertical="center"/>
      <protection/>
    </xf>
    <xf numFmtId="0" fontId="28" fillId="58" borderId="24" xfId="91" applyFont="1" applyFill="1" applyBorder="1" applyAlignment="1">
      <alignment horizontal="center" vertical="center"/>
      <protection/>
    </xf>
    <xf numFmtId="0" fontId="28" fillId="58" borderId="22" xfId="91" applyFont="1" applyFill="1" applyBorder="1" applyAlignment="1">
      <alignment horizontal="center" vertical="center"/>
      <protection/>
    </xf>
    <xf numFmtId="0" fontId="0" fillId="53" borderId="0" xfId="0" applyFill="1" applyAlignment="1">
      <alignment/>
    </xf>
    <xf numFmtId="0" fontId="112" fillId="0" borderId="0" xfId="0" applyFont="1" applyAlignment="1">
      <alignment horizontal="left" vertical="center"/>
    </xf>
    <xf numFmtId="0" fontId="113" fillId="0" borderId="0" xfId="0" applyFont="1" applyAlignment="1">
      <alignment horizontal="left" vertical="center" indent="5"/>
    </xf>
    <xf numFmtId="0" fontId="113" fillId="0" borderId="0" xfId="0" applyFont="1" applyAlignment="1">
      <alignment vertical="center"/>
    </xf>
    <xf numFmtId="0" fontId="32" fillId="0" borderId="0" xfId="0" applyFont="1" applyAlignment="1">
      <alignment horizontal="left" vertical="top" wrapText="1"/>
    </xf>
    <xf numFmtId="0" fontId="113" fillId="0" borderId="0" xfId="0" applyFont="1" applyAlignment="1">
      <alignment horizontal="left" vertical="top" wrapText="1"/>
    </xf>
    <xf numFmtId="0" fontId="114" fillId="0" borderId="0" xfId="79" applyFont="1" applyAlignment="1" applyProtection="1">
      <alignment horizontal="left" vertical="top" wrapText="1"/>
      <protection/>
    </xf>
    <xf numFmtId="0" fontId="32" fillId="0" borderId="0" xfId="0" applyFont="1" applyAlignment="1">
      <alignment horizontal="left" vertical="center" wrapText="1"/>
    </xf>
    <xf numFmtId="0" fontId="113" fillId="0" borderId="0" xfId="0" applyFont="1" applyAlignment="1">
      <alignment horizontal="left" vertical="center" wrapText="1" indent="10"/>
    </xf>
    <xf numFmtId="0" fontId="115" fillId="0" borderId="0" xfId="0" applyFont="1" applyAlignment="1">
      <alignment/>
    </xf>
    <xf numFmtId="0" fontId="108" fillId="53" borderId="0" xfId="91" applyFont="1" applyFill="1" applyBorder="1" applyAlignment="1">
      <alignment vertical="center"/>
      <protection/>
    </xf>
    <xf numFmtId="0" fontId="108" fillId="53" borderId="0" xfId="0" applyFont="1" applyFill="1" applyAlignment="1">
      <alignment vertical="center"/>
    </xf>
    <xf numFmtId="0" fontId="108" fillId="53" borderId="0" xfId="0" applyFont="1" applyFill="1" applyAlignment="1">
      <alignment/>
    </xf>
    <xf numFmtId="0" fontId="105" fillId="53" borderId="0" xfId="91" applyFont="1" applyFill="1" applyBorder="1" applyAlignment="1">
      <alignment vertical="top"/>
      <protection/>
    </xf>
    <xf numFmtId="0" fontId="0" fillId="53" borderId="0" xfId="0" applyFill="1" applyBorder="1" applyAlignment="1">
      <alignment/>
    </xf>
    <xf numFmtId="0" fontId="28" fillId="55" borderId="18" xfId="0" applyFont="1" applyFill="1" applyBorder="1" applyAlignment="1">
      <alignment horizontal="center" vertical="center"/>
    </xf>
    <xf numFmtId="0" fontId="28" fillId="55" borderId="25" xfId="0" applyFont="1" applyFill="1" applyBorder="1" applyAlignment="1">
      <alignment horizontal="center" vertical="center"/>
    </xf>
    <xf numFmtId="0" fontId="28" fillId="56" borderId="26" xfId="91" applyFont="1" applyFill="1" applyBorder="1" applyAlignment="1">
      <alignment horizontal="center" vertical="center"/>
      <protection/>
    </xf>
    <xf numFmtId="0" fontId="28" fillId="56" borderId="18" xfId="91" applyFont="1" applyFill="1" applyBorder="1" applyAlignment="1">
      <alignment horizontal="center" vertical="center"/>
      <protection/>
    </xf>
    <xf numFmtId="0" fontId="28" fillId="56" borderId="25" xfId="91" applyFont="1" applyFill="1" applyBorder="1" applyAlignment="1">
      <alignment horizontal="center" vertical="center"/>
      <protection/>
    </xf>
    <xf numFmtId="0" fontId="28" fillId="57" borderId="26" xfId="91" applyFont="1" applyFill="1" applyBorder="1" applyAlignment="1">
      <alignment horizontal="center" vertical="center"/>
      <protection/>
    </xf>
    <xf numFmtId="0" fontId="28" fillId="57" borderId="18" xfId="91" applyFont="1" applyFill="1" applyBorder="1" applyAlignment="1">
      <alignment horizontal="center" vertical="center"/>
      <protection/>
    </xf>
    <xf numFmtId="0" fontId="28" fillId="57" borderId="25" xfId="91" applyFont="1" applyFill="1" applyBorder="1" applyAlignment="1">
      <alignment horizontal="center" vertical="center"/>
      <protection/>
    </xf>
    <xf numFmtId="0" fontId="28" fillId="58" borderId="26" xfId="91" applyFont="1" applyFill="1" applyBorder="1" applyAlignment="1">
      <alignment horizontal="center" vertical="center"/>
      <protection/>
    </xf>
    <xf numFmtId="0" fontId="28" fillId="58" borderId="18" xfId="91" applyFont="1" applyFill="1" applyBorder="1" applyAlignment="1">
      <alignment horizontal="center" vertical="center"/>
      <protection/>
    </xf>
    <xf numFmtId="0" fontId="0" fillId="53" borderId="0" xfId="0" applyFill="1" applyAlignment="1">
      <alignment horizontal="center"/>
    </xf>
    <xf numFmtId="0" fontId="105" fillId="0" borderId="0" xfId="91" applyFont="1" applyFill="1" applyBorder="1" applyAlignment="1">
      <alignment vertical="center" wrapText="1"/>
      <protection/>
    </xf>
    <xf numFmtId="186" fontId="0" fillId="52" borderId="0" xfId="0" applyNumberFormat="1" applyFill="1" applyAlignment="1">
      <alignment horizontal="center" vertical="center"/>
    </xf>
    <xf numFmtId="4" fontId="16" fillId="53" borderId="0" xfId="0" applyNumberFormat="1" applyFont="1" applyFill="1" applyBorder="1" applyAlignment="1">
      <alignment horizontal="right"/>
    </xf>
    <xf numFmtId="3" fontId="16" fillId="53" borderId="0" xfId="0" applyNumberFormat="1" applyFont="1" applyFill="1" applyBorder="1" applyAlignment="1">
      <alignment horizontal="left"/>
    </xf>
    <xf numFmtId="1" fontId="108" fillId="54" borderId="19" xfId="91" applyNumberFormat="1" applyFont="1" applyFill="1" applyBorder="1" applyAlignment="1" applyProtection="1">
      <alignment horizontal="right" vertical="center"/>
      <protection locked="0"/>
    </xf>
    <xf numFmtId="1" fontId="108" fillId="54" borderId="20" xfId="91" applyNumberFormat="1" applyFont="1" applyFill="1" applyBorder="1" applyAlignment="1" applyProtection="1">
      <alignment horizontal="right" vertical="center"/>
      <protection locked="0"/>
    </xf>
    <xf numFmtId="1" fontId="108" fillId="54" borderId="21" xfId="91" applyNumberFormat="1" applyFont="1" applyFill="1" applyBorder="1" applyAlignment="1" applyProtection="1">
      <alignment horizontal="right" vertical="center"/>
      <protection locked="0"/>
    </xf>
    <xf numFmtId="183" fontId="108" fillId="54" borderId="27" xfId="85" applyNumberFormat="1" applyFont="1" applyFill="1" applyBorder="1" applyAlignment="1" applyProtection="1">
      <alignment vertical="center"/>
      <protection locked="0"/>
    </xf>
    <xf numFmtId="183" fontId="108" fillId="54" borderId="20" xfId="85" applyNumberFormat="1" applyFont="1" applyFill="1" applyBorder="1" applyAlignment="1" applyProtection="1">
      <alignment vertical="center"/>
      <protection locked="0"/>
    </xf>
    <xf numFmtId="183" fontId="108" fillId="54" borderId="21" xfId="85" applyNumberFormat="1" applyFont="1" applyFill="1" applyBorder="1" applyAlignment="1" applyProtection="1">
      <alignment vertical="center"/>
      <protection locked="0"/>
    </xf>
    <xf numFmtId="0" fontId="108" fillId="53" borderId="0" xfId="91" applyFont="1" applyFill="1" applyBorder="1" applyAlignment="1">
      <alignment vertical="center"/>
      <protection/>
    </xf>
    <xf numFmtId="0" fontId="105" fillId="53" borderId="0" xfId="91" applyFont="1" applyFill="1" applyBorder="1" applyAlignment="1">
      <alignment vertical="top"/>
      <protection/>
    </xf>
    <xf numFmtId="0" fontId="105" fillId="53" borderId="0" xfId="0" applyFont="1" applyFill="1" applyBorder="1" applyAlignment="1">
      <alignment horizontal="center" vertical="center"/>
    </xf>
    <xf numFmtId="0" fontId="111" fillId="53" borderId="0" xfId="91" applyFont="1" applyFill="1" applyBorder="1" applyAlignment="1">
      <alignment vertical="top" wrapText="1"/>
      <protection/>
    </xf>
    <xf numFmtId="4" fontId="0" fillId="52" borderId="0" xfId="0" applyNumberFormat="1" applyFill="1" applyAlignment="1">
      <alignment horizontal="center" vertical="center"/>
    </xf>
    <xf numFmtId="0" fontId="29" fillId="53" borderId="0" xfId="0" applyFont="1" applyFill="1" applyBorder="1" applyAlignment="1">
      <alignment horizontal="center" vertical="center"/>
    </xf>
    <xf numFmtId="183" fontId="108" fillId="0" borderId="0" xfId="85" applyNumberFormat="1" applyFont="1" applyFill="1" applyBorder="1" applyAlignment="1" applyProtection="1">
      <alignment vertical="center"/>
      <protection/>
    </xf>
    <xf numFmtId="0" fontId="0" fillId="53" borderId="0" xfId="0" applyFill="1" applyBorder="1" applyAlignment="1">
      <alignment horizontal="center"/>
    </xf>
    <xf numFmtId="0" fontId="0" fillId="53" borderId="0" xfId="0" applyFill="1" applyAlignment="1">
      <alignment horizontal="center"/>
    </xf>
    <xf numFmtId="0" fontId="105" fillId="53" borderId="0" xfId="0" applyFont="1" applyFill="1" applyAlignment="1">
      <alignment horizontal="left" indent="3"/>
    </xf>
    <xf numFmtId="0" fontId="39" fillId="0" borderId="0" xfId="0" applyFont="1" applyFill="1" applyBorder="1" applyAlignment="1">
      <alignment/>
    </xf>
    <xf numFmtId="184" fontId="12" fillId="52" borderId="0" xfId="0" applyNumberFormat="1" applyFont="1" applyFill="1" applyAlignment="1">
      <alignment horizontal="center" vertical="center"/>
    </xf>
    <xf numFmtId="4" fontId="12" fillId="52" borderId="0" xfId="0" applyNumberFormat="1" applyFont="1" applyFill="1" applyAlignment="1">
      <alignment horizontal="center" vertical="center"/>
    </xf>
    <xf numFmtId="186" fontId="12" fillId="52" borderId="0" xfId="0" applyNumberFormat="1" applyFont="1" applyFill="1" applyAlignment="1">
      <alignment horizontal="center" vertical="center"/>
    </xf>
    <xf numFmtId="0" fontId="12" fillId="52" borderId="0" xfId="0" applyFont="1" applyFill="1" applyAlignment="1">
      <alignment horizontal="center" vertical="center"/>
    </xf>
    <xf numFmtId="4" fontId="0" fillId="59" borderId="0" xfId="0" applyNumberFormat="1" applyFill="1" applyAlignment="1">
      <alignment horizontal="center" vertical="center"/>
    </xf>
    <xf numFmtId="0" fontId="0" fillId="59" borderId="0" xfId="0" applyFill="1" applyAlignment="1">
      <alignment horizontal="center" vertical="center"/>
    </xf>
    <xf numFmtId="184" fontId="95" fillId="52" borderId="0" xfId="0" applyNumberFormat="1" applyFont="1" applyFill="1" applyAlignment="1">
      <alignment horizontal="center" vertical="center"/>
    </xf>
    <xf numFmtId="0" fontId="116" fillId="0" borderId="0" xfId="0" applyFont="1" applyAlignment="1">
      <alignment/>
    </xf>
    <xf numFmtId="0" fontId="116" fillId="0" borderId="26" xfId="0" applyFont="1" applyBorder="1" applyAlignment="1">
      <alignment vertical="center"/>
    </xf>
    <xf numFmtId="0" fontId="116" fillId="0" borderId="18" xfId="0" applyFont="1" applyBorder="1" applyAlignment="1">
      <alignment vertical="center"/>
    </xf>
    <xf numFmtId="0" fontId="116" fillId="0" borderId="25" xfId="0" applyFont="1" applyBorder="1" applyAlignment="1">
      <alignment vertical="center"/>
    </xf>
    <xf numFmtId="0" fontId="116" fillId="0" borderId="28" xfId="0" applyFont="1" applyBorder="1" applyAlignment="1">
      <alignment vertical="center"/>
    </xf>
    <xf numFmtId="0" fontId="116" fillId="0" borderId="0" xfId="0" applyFont="1" applyBorder="1" applyAlignment="1">
      <alignment vertical="center"/>
    </xf>
    <xf numFmtId="0" fontId="116" fillId="0" borderId="29" xfId="0" applyFont="1" applyBorder="1" applyAlignment="1">
      <alignment vertical="center"/>
    </xf>
    <xf numFmtId="0" fontId="116" fillId="0" borderId="28" xfId="0" applyFont="1" applyBorder="1" applyAlignment="1">
      <alignment horizontal="center" vertical="center"/>
    </xf>
    <xf numFmtId="0" fontId="116" fillId="0" borderId="0" xfId="0" applyFont="1" applyBorder="1" applyAlignment="1">
      <alignment horizontal="center" vertical="center"/>
    </xf>
    <xf numFmtId="0" fontId="116" fillId="0" borderId="29" xfId="0" applyFont="1" applyBorder="1" applyAlignment="1">
      <alignment horizontal="center" vertical="center"/>
    </xf>
    <xf numFmtId="0" fontId="116" fillId="0" borderId="30" xfId="0" applyFont="1" applyBorder="1" applyAlignment="1">
      <alignment vertical="center"/>
    </xf>
    <xf numFmtId="0" fontId="116" fillId="0" borderId="17" xfId="0" applyFont="1" applyBorder="1" applyAlignment="1">
      <alignment vertical="center"/>
    </xf>
    <xf numFmtId="0" fontId="116" fillId="0" borderId="31" xfId="0" applyFont="1" applyBorder="1" applyAlignment="1">
      <alignment vertical="center"/>
    </xf>
    <xf numFmtId="0" fontId="0" fillId="53" borderId="0" xfId="0" applyFill="1" applyAlignment="1">
      <alignment horizontal="center"/>
    </xf>
    <xf numFmtId="0" fontId="105" fillId="0" borderId="0" xfId="91" applyFont="1" applyFill="1" applyBorder="1" applyAlignment="1">
      <alignment wrapText="1"/>
      <protection/>
    </xf>
    <xf numFmtId="2" fontId="77" fillId="53" borderId="0" xfId="0" applyNumberFormat="1" applyFont="1" applyFill="1" applyBorder="1" applyAlignment="1">
      <alignment horizontal="right" vertical="top" indent="2"/>
    </xf>
    <xf numFmtId="2" fontId="77" fillId="53" borderId="0" xfId="0" applyNumberFormat="1" applyFont="1" applyFill="1" applyBorder="1" applyAlignment="1">
      <alignment horizontal="right" vertical="top" indent="1"/>
    </xf>
    <xf numFmtId="2" fontId="77" fillId="53" borderId="0" xfId="0" applyNumberFormat="1" applyFont="1" applyFill="1" applyBorder="1" applyAlignment="1">
      <alignment horizontal="right" indent="1"/>
    </xf>
    <xf numFmtId="2" fontId="77" fillId="53" borderId="0" xfId="0" applyNumberFormat="1" applyFont="1" applyFill="1" applyBorder="1" applyAlignment="1">
      <alignment horizontal="right" vertical="top" indent="4"/>
    </xf>
    <xf numFmtId="0" fontId="104" fillId="53" borderId="0" xfId="91" applyFont="1" applyFill="1" applyBorder="1" applyAlignment="1">
      <alignment horizontal="right" vertical="center" indent="1"/>
      <protection/>
    </xf>
    <xf numFmtId="2" fontId="104" fillId="53" borderId="0" xfId="91" applyNumberFormat="1" applyFont="1" applyFill="1" applyBorder="1" applyAlignment="1">
      <alignment horizontal="right" vertical="top" wrapText="1"/>
      <protection/>
    </xf>
    <xf numFmtId="0" fontId="0" fillId="53" borderId="0" xfId="0" applyFill="1" applyBorder="1" applyAlignment="1">
      <alignment horizontal="center"/>
    </xf>
    <xf numFmtId="0" fontId="0" fillId="53" borderId="0" xfId="0" applyFill="1" applyAlignment="1">
      <alignment horizontal="center"/>
    </xf>
    <xf numFmtId="0" fontId="116" fillId="0" borderId="28" xfId="0" applyFont="1" applyBorder="1" applyAlignment="1">
      <alignment horizontal="center" vertical="center"/>
    </xf>
    <xf numFmtId="0" fontId="116" fillId="0" borderId="0" xfId="0" applyFont="1" applyBorder="1" applyAlignment="1">
      <alignment horizontal="center" vertical="center"/>
    </xf>
    <xf numFmtId="0" fontId="116" fillId="0" borderId="29" xfId="0" applyFont="1" applyBorder="1" applyAlignment="1">
      <alignment horizontal="center" vertical="center"/>
    </xf>
    <xf numFmtId="0" fontId="116" fillId="0" borderId="28" xfId="0" applyFont="1" applyBorder="1" applyAlignment="1">
      <alignment horizontal="center" vertical="center" wrapText="1"/>
    </xf>
    <xf numFmtId="0" fontId="116" fillId="0" borderId="0" xfId="0" applyFont="1" applyBorder="1" applyAlignment="1">
      <alignment horizontal="center" vertical="center" wrapText="1"/>
    </xf>
    <xf numFmtId="0" fontId="116" fillId="0" borderId="29" xfId="0" applyFont="1" applyBorder="1" applyAlignment="1">
      <alignment horizontal="center" vertical="center" wrapText="1"/>
    </xf>
    <xf numFmtId="0" fontId="0" fillId="53" borderId="0" xfId="0" applyFill="1" applyBorder="1" applyAlignment="1">
      <alignment horizontal="center"/>
    </xf>
    <xf numFmtId="0" fontId="0" fillId="0" borderId="0" xfId="0" applyAlignment="1">
      <alignment horizontal="center"/>
    </xf>
    <xf numFmtId="0" fontId="14" fillId="0" borderId="0" xfId="0" applyFont="1" applyFill="1" applyBorder="1" applyAlignment="1">
      <alignment horizontal="center"/>
    </xf>
    <xf numFmtId="0" fontId="35" fillId="0" borderId="0" xfId="0" applyFont="1" applyFill="1" applyBorder="1" applyAlignment="1">
      <alignment horizontal="left" vertical="center"/>
    </xf>
    <xf numFmtId="0" fontId="22" fillId="0" borderId="0" xfId="0" applyFont="1" applyFill="1" applyBorder="1" applyAlignment="1">
      <alignment horizontal="left" vertical="center"/>
    </xf>
    <xf numFmtId="0" fontId="23" fillId="0" borderId="0" xfId="0" applyFont="1" applyFill="1" applyBorder="1" applyAlignment="1" quotePrefix="1">
      <alignment horizontal="left"/>
    </xf>
    <xf numFmtId="0" fontId="108" fillId="53" borderId="0" xfId="91" applyFont="1" applyFill="1" applyBorder="1" applyAlignment="1">
      <alignment vertical="center"/>
      <protection/>
    </xf>
    <xf numFmtId="0" fontId="36" fillId="53" borderId="0" xfId="91" applyFont="1" applyFill="1" applyBorder="1" applyAlignment="1">
      <alignment vertical="center" wrapText="1"/>
      <protection/>
    </xf>
    <xf numFmtId="0" fontId="117" fillId="53" borderId="0" xfId="91" applyFont="1" applyFill="1" applyBorder="1" applyAlignment="1">
      <alignment horizontal="left"/>
      <protection/>
    </xf>
    <xf numFmtId="0" fontId="108" fillId="53" borderId="18" xfId="91" applyFont="1" applyFill="1" applyBorder="1" applyAlignment="1">
      <alignment vertical="center"/>
      <protection/>
    </xf>
    <xf numFmtId="0" fontId="36" fillId="53" borderId="0" xfId="91" applyFont="1" applyFill="1" applyBorder="1" applyAlignment="1">
      <alignment wrapText="1"/>
      <protection/>
    </xf>
    <xf numFmtId="0" fontId="108" fillId="53" borderId="0" xfId="0" applyFont="1" applyFill="1" applyAlignment="1">
      <alignment horizontal="center" vertical="center"/>
    </xf>
    <xf numFmtId="0" fontId="117" fillId="53" borderId="0" xfId="91" applyFont="1" applyFill="1" applyBorder="1" applyAlignment="1">
      <alignment horizontal="left" vertical="center"/>
      <protection/>
    </xf>
    <xf numFmtId="0" fontId="18" fillId="0" borderId="32" xfId="0" applyFont="1" applyFill="1" applyBorder="1" applyAlignment="1">
      <alignment vertical="center"/>
    </xf>
    <xf numFmtId="0" fontId="21" fillId="53" borderId="0" xfId="0" applyFont="1" applyFill="1" applyBorder="1" applyAlignment="1">
      <alignment horizontal="left"/>
    </xf>
    <xf numFmtId="0" fontId="20" fillId="53" borderId="0" xfId="0" applyFont="1" applyFill="1" applyAlignment="1">
      <alignment horizontal="left" vertical="center" wrapText="1"/>
    </xf>
    <xf numFmtId="0" fontId="20" fillId="53" borderId="0" xfId="0" applyFont="1" applyFill="1" applyAlignment="1">
      <alignment horizontal="left" vertical="center"/>
    </xf>
    <xf numFmtId="0" fontId="25" fillId="53" borderId="0" xfId="0" applyFont="1" applyFill="1" applyBorder="1" applyAlignment="1">
      <alignment horizontal="left"/>
    </xf>
    <xf numFmtId="0" fontId="20" fillId="53" borderId="29" xfId="0" applyFont="1" applyFill="1" applyBorder="1" applyAlignment="1">
      <alignment horizontal="center"/>
    </xf>
    <xf numFmtId="0" fontId="20" fillId="53" borderId="33" xfId="0" applyFont="1" applyFill="1" applyBorder="1" applyAlignment="1">
      <alignment horizontal="center"/>
    </xf>
    <xf numFmtId="0" fontId="20" fillId="53" borderId="28" xfId="0" applyFont="1" applyFill="1" applyBorder="1" applyAlignment="1">
      <alignment horizontal="center"/>
    </xf>
    <xf numFmtId="0" fontId="21" fillId="53" borderId="18" xfId="0" applyFont="1" applyFill="1" applyBorder="1" applyAlignment="1">
      <alignment horizontal="left"/>
    </xf>
    <xf numFmtId="0" fontId="108" fillId="53" borderId="0" xfId="0" applyFont="1" applyFill="1" applyAlignment="1">
      <alignment horizontal="center"/>
    </xf>
    <xf numFmtId="0" fontId="19" fillId="53" borderId="0" xfId="0" applyFont="1" applyFill="1" applyBorder="1" applyAlignment="1">
      <alignment horizontal="center"/>
    </xf>
    <xf numFmtId="0" fontId="18" fillId="0" borderId="32" xfId="0" applyFont="1" applyFill="1" applyBorder="1" applyAlignment="1">
      <alignment horizontal="left" vertical="center"/>
    </xf>
    <xf numFmtId="0" fontId="29" fillId="53" borderId="24" xfId="0" applyFont="1" applyFill="1" applyBorder="1" applyAlignment="1">
      <alignment horizontal="center" vertical="center"/>
    </xf>
    <xf numFmtId="0" fontId="29" fillId="53" borderId="22" xfId="0" applyFont="1" applyFill="1" applyBorder="1" applyAlignment="1">
      <alignment horizontal="center" vertical="center"/>
    </xf>
    <xf numFmtId="0" fontId="29" fillId="53" borderId="23" xfId="0" applyFont="1" applyFill="1" applyBorder="1" applyAlignment="1">
      <alignment horizontal="center" vertical="center"/>
    </xf>
    <xf numFmtId="0" fontId="111" fillId="53" borderId="0" xfId="91" applyFont="1" applyFill="1" applyBorder="1" applyAlignment="1">
      <alignment vertical="top" wrapText="1"/>
      <protection/>
    </xf>
    <xf numFmtId="0" fontId="105" fillId="53" borderId="0" xfId="91" applyFont="1" applyFill="1" applyBorder="1" applyAlignment="1">
      <alignment vertical="top"/>
      <protection/>
    </xf>
    <xf numFmtId="0" fontId="104" fillId="53" borderId="0" xfId="91" applyFont="1" applyFill="1" applyBorder="1" applyAlignment="1">
      <alignment horizontal="left" vertical="top"/>
      <protection/>
    </xf>
    <xf numFmtId="0" fontId="111" fillId="53" borderId="0" xfId="91" applyFont="1" applyFill="1" applyBorder="1" applyAlignment="1">
      <alignment horizontal="left" vertical="top"/>
      <protection/>
    </xf>
    <xf numFmtId="0" fontId="105" fillId="53" borderId="24" xfId="0" applyFont="1" applyFill="1" applyBorder="1" applyAlignment="1">
      <alignment horizontal="center" vertical="center"/>
    </xf>
    <xf numFmtId="0" fontId="105" fillId="53" borderId="22" xfId="0" applyFont="1" applyFill="1" applyBorder="1" applyAlignment="1">
      <alignment horizontal="center" vertical="center"/>
    </xf>
    <xf numFmtId="0" fontId="105" fillId="53" borderId="23" xfId="0" applyFont="1" applyFill="1" applyBorder="1" applyAlignment="1">
      <alignment horizontal="center" vertical="center"/>
    </xf>
    <xf numFmtId="0" fontId="104" fillId="53" borderId="0" xfId="91" applyFont="1" applyFill="1" applyBorder="1" applyAlignment="1">
      <alignment horizontal="left" vertical="top" wrapText="1"/>
      <protection/>
    </xf>
    <xf numFmtId="0" fontId="104" fillId="53" borderId="0" xfId="91" applyFont="1" applyFill="1" applyBorder="1" applyAlignment="1">
      <alignment horizontal="left" vertical="center"/>
      <protection/>
    </xf>
    <xf numFmtId="0" fontId="26" fillId="53" borderId="0" xfId="91" applyFont="1" applyFill="1" applyBorder="1" applyAlignment="1">
      <alignment horizontal="left" vertical="center"/>
      <protection/>
    </xf>
    <xf numFmtId="0" fontId="105" fillId="53" borderId="0" xfId="91" applyFont="1" applyFill="1" applyBorder="1" applyAlignment="1">
      <alignment vertical="top" wrapText="1"/>
      <protection/>
    </xf>
    <xf numFmtId="0" fontId="118" fillId="53" borderId="0" xfId="91" applyFont="1" applyFill="1" applyBorder="1" applyAlignment="1">
      <alignment horizontal="left" vertical="center"/>
      <protection/>
    </xf>
    <xf numFmtId="0" fontId="111" fillId="0" borderId="0" xfId="91" applyFont="1" applyBorder="1" applyAlignment="1">
      <alignment horizontal="left" vertical="center"/>
      <protection/>
    </xf>
    <xf numFmtId="0" fontId="105" fillId="53" borderId="0" xfId="91" applyFont="1" applyFill="1" applyBorder="1" applyAlignment="1">
      <alignment horizontal="center" vertical="center"/>
      <protection/>
    </xf>
    <xf numFmtId="0" fontId="0" fillId="53" borderId="0" xfId="0" applyFill="1" applyAlignment="1">
      <alignment horizontal="center"/>
    </xf>
    <xf numFmtId="0" fontId="21" fillId="53" borderId="34" xfId="0" applyFont="1" applyFill="1" applyBorder="1" applyAlignment="1">
      <alignment horizontal="left"/>
    </xf>
    <xf numFmtId="0" fontId="111" fillId="53" borderId="0" xfId="91" applyFont="1" applyFill="1" applyBorder="1" applyAlignment="1">
      <alignment horizontal="center" vertical="center" wrapText="1"/>
      <protection/>
    </xf>
    <xf numFmtId="0" fontId="111" fillId="53" borderId="17" xfId="91" applyFont="1" applyFill="1" applyBorder="1" applyAlignment="1">
      <alignment horizontal="center" vertical="center" wrapText="1"/>
      <protection/>
    </xf>
    <xf numFmtId="0" fontId="111" fillId="53" borderId="0" xfId="91" applyFont="1" applyFill="1" applyBorder="1" applyAlignment="1">
      <alignment horizontal="left"/>
      <protection/>
    </xf>
    <xf numFmtId="0" fontId="111" fillId="53" borderId="17" xfId="91" applyFont="1" applyFill="1" applyBorder="1" applyAlignment="1">
      <alignment horizontal="left" vertical="top"/>
      <protection/>
    </xf>
    <xf numFmtId="0" fontId="104" fillId="0" borderId="24" xfId="91" applyFont="1" applyFill="1" applyBorder="1" applyAlignment="1">
      <alignment horizontal="left" vertical="top" wrapText="1"/>
      <protection/>
    </xf>
    <xf numFmtId="0" fontId="104" fillId="0" borderId="22" xfId="91" applyFont="1" applyFill="1" applyBorder="1" applyAlignment="1">
      <alignment horizontal="left" vertical="top" wrapText="1"/>
      <protection/>
    </xf>
    <xf numFmtId="0" fontId="104" fillId="0" borderId="23" xfId="91" applyFont="1" applyFill="1" applyBorder="1" applyAlignment="1">
      <alignment horizontal="left" vertical="top" wrapText="1"/>
      <protection/>
    </xf>
    <xf numFmtId="0" fontId="105" fillId="0" borderId="0" xfId="91" applyFont="1" applyFill="1" applyBorder="1" applyAlignment="1">
      <alignment wrapText="1"/>
      <protection/>
    </xf>
    <xf numFmtId="0" fontId="119" fillId="53" borderId="0" xfId="0" applyFont="1" applyFill="1" applyAlignment="1" quotePrefix="1">
      <alignment horizontal="right"/>
    </xf>
    <xf numFmtId="0" fontId="119" fillId="53" borderId="0" xfId="0" applyFont="1" applyFill="1" applyAlignment="1">
      <alignment horizontal="right"/>
    </xf>
    <xf numFmtId="0" fontId="14" fillId="0" borderId="0" xfId="0" applyFont="1" applyAlignment="1" quotePrefix="1">
      <alignment horizontal="right" vertical="top" wrapText="1"/>
    </xf>
  </cellXfs>
  <cellStyles count="9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Check Cell" xfId="59"/>
    <cellStyle name="Encabezado 1"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Good" xfId="77"/>
    <cellStyle name="Heading 4" xfId="78"/>
    <cellStyle name="Hyperlink" xfId="79"/>
    <cellStyle name="Followed Hyperlink" xfId="80"/>
    <cellStyle name="Incorrecto" xfId="81"/>
    <cellStyle name="Incorrecto 2" xfId="82"/>
    <cellStyle name="Input" xfId="83"/>
    <cellStyle name="Linked Cell" xfId="84"/>
    <cellStyle name="Comma" xfId="85"/>
    <cellStyle name="Comma [0]" xfId="86"/>
    <cellStyle name="Currency" xfId="87"/>
    <cellStyle name="Currency [0]" xfId="88"/>
    <cellStyle name="Neutral" xfId="89"/>
    <cellStyle name="Neutral 2" xfId="90"/>
    <cellStyle name="Normal 2" xfId="91"/>
    <cellStyle name="Normal 3" xfId="92"/>
    <cellStyle name="Notas" xfId="93"/>
    <cellStyle name="Notas 2" xfId="94"/>
    <cellStyle name="Note" xfId="95"/>
    <cellStyle name="Percent" xfId="96"/>
    <cellStyle name="Salida" xfId="97"/>
    <cellStyle name="Salida 2" xfId="98"/>
    <cellStyle name="Texto de advertencia" xfId="99"/>
    <cellStyle name="Texto de advertencia 2" xfId="100"/>
    <cellStyle name="Texto explicativo" xfId="101"/>
    <cellStyle name="Texto explicativo 2" xfId="102"/>
    <cellStyle name="Título" xfId="103"/>
    <cellStyle name="Título 1 2" xfId="104"/>
    <cellStyle name="Título 2" xfId="105"/>
    <cellStyle name="Título 2 2" xfId="106"/>
    <cellStyle name="Título 3" xfId="107"/>
    <cellStyle name="Título 3 2" xfId="108"/>
    <cellStyle name="Título 4" xfId="109"/>
    <cellStyle name="Total" xfId="110"/>
    <cellStyle name="Total 2"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Fichero Excel RSE'!A1" /><Relationship Id="rId3" Type="http://schemas.openxmlformats.org/officeDocument/2006/relationships/hyperlink" Target="#Informe!A1" /><Relationship Id="rId4" Type="http://schemas.openxmlformats.org/officeDocument/2006/relationships/hyperlink" Target="#Instrucciones!A1" /><Relationship Id="rId5" Type="http://schemas.openxmlformats.org/officeDocument/2006/relationships/hyperlink" Target="#'Carga de datos'!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png"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www.bde.es/f/webbde/SES/cenbal/ventajas/ficheros/es/estudio_individual.pd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https://www.registradores.org/registroVirtual/init.do?servicio=5" TargetMode="External" /><Relationship Id="rId3" Type="http://schemas.openxmlformats.org/officeDocument/2006/relationships/hyperlink" Target="http://app.bde.es/rss_www/Ratios" TargetMode="External" /><Relationship Id="rId4" Type="http://schemas.openxmlformats.org/officeDocument/2006/relationships/image" Target="../media/image6.png"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57150</xdr:colOff>
      <xdr:row>2</xdr:row>
      <xdr:rowOff>114300</xdr:rowOff>
    </xdr:to>
    <xdr:pic>
      <xdr:nvPicPr>
        <xdr:cNvPr id="1" name="9 Imagen" descr="LOGO_3_300_Negro_Pequeño.jpg"/>
        <xdr:cNvPicPr preferRelativeResize="1">
          <a:picLocks noChangeAspect="1"/>
        </xdr:cNvPicPr>
      </xdr:nvPicPr>
      <xdr:blipFill>
        <a:blip r:embed="rId1"/>
        <a:stretch>
          <a:fillRect/>
        </a:stretch>
      </xdr:blipFill>
      <xdr:spPr>
        <a:xfrm>
          <a:off x="247650" y="209550"/>
          <a:ext cx="14859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2</xdr:col>
      <xdr:colOff>1019175</xdr:colOff>
      <xdr:row>2</xdr:row>
      <xdr:rowOff>142875</xdr:rowOff>
    </xdr:to>
    <xdr:pic>
      <xdr:nvPicPr>
        <xdr:cNvPr id="1" name="9 Imagen" descr="LOGO_3_300_Negro_Pequeño.jpg"/>
        <xdr:cNvPicPr preferRelativeResize="1">
          <a:picLocks noChangeAspect="1"/>
        </xdr:cNvPicPr>
      </xdr:nvPicPr>
      <xdr:blipFill>
        <a:blip r:embed="rId1"/>
        <a:stretch>
          <a:fillRect/>
        </a:stretch>
      </xdr:blipFill>
      <xdr:spPr>
        <a:xfrm>
          <a:off x="200025" y="200025"/>
          <a:ext cx="1485900" cy="323850"/>
        </a:xfrm>
        <a:prstGeom prst="rect">
          <a:avLst/>
        </a:prstGeom>
        <a:noFill/>
        <a:ln w="9525" cmpd="sng">
          <a:noFill/>
        </a:ln>
      </xdr:spPr>
    </xdr:pic>
    <xdr:clientData/>
  </xdr:twoCellAnchor>
  <xdr:twoCellAnchor>
    <xdr:from>
      <xdr:col>2</xdr:col>
      <xdr:colOff>2400300</xdr:colOff>
      <xdr:row>13</xdr:row>
      <xdr:rowOff>47625</xdr:rowOff>
    </xdr:from>
    <xdr:to>
      <xdr:col>2</xdr:col>
      <xdr:colOff>4581525</xdr:colOff>
      <xdr:row>14</xdr:row>
      <xdr:rowOff>85725</xdr:rowOff>
    </xdr:to>
    <xdr:sp>
      <xdr:nvSpPr>
        <xdr:cNvPr id="2" name="3 Rectángulo">
          <a:hlinkClick r:id="rId2"/>
        </xdr:cNvPr>
        <xdr:cNvSpPr>
          <a:spLocks/>
        </xdr:cNvSpPr>
      </xdr:nvSpPr>
      <xdr:spPr>
        <a:xfrm>
          <a:off x="3067050" y="2981325"/>
          <a:ext cx="2181225" cy="361950"/>
        </a:xfrm>
        <a:prstGeom prst="rect">
          <a:avLst/>
        </a:prstGeom>
        <a:solidFill>
          <a:srgbClr val="B35C48"/>
        </a:solidFill>
        <a:ln w="9525" cmpd="sng">
          <a:solidFill>
            <a:srgbClr val="858585"/>
          </a:solidFill>
          <a:headEnd type="none"/>
          <a:tailEnd type="none"/>
        </a:ln>
      </xdr:spPr>
      <xdr:txBody>
        <a:bodyPr vertOverflow="clip" wrap="square" anchor="ctr"/>
        <a:p>
          <a:pPr algn="l">
            <a:defRPr/>
          </a:pPr>
          <a:r>
            <a:rPr lang="en-US" cap="none" sz="1100" b="0" i="0" u="none" baseline="0">
              <a:solidFill>
                <a:srgbClr val="FFFFFF"/>
              </a:solidFill>
            </a:rPr>
            <a:t>Fichero Excel</a:t>
          </a:r>
          <a:r>
            <a:rPr lang="en-US" cap="none" sz="1100" b="0" i="0" u="none" baseline="0">
              <a:solidFill>
                <a:srgbClr val="FFFFFF"/>
              </a:solidFill>
            </a:rPr>
            <a:t> RSE</a:t>
          </a:r>
        </a:p>
      </xdr:txBody>
    </xdr:sp>
    <xdr:clientData/>
  </xdr:twoCellAnchor>
  <xdr:twoCellAnchor>
    <xdr:from>
      <xdr:col>2</xdr:col>
      <xdr:colOff>2400300</xdr:colOff>
      <xdr:row>15</xdr:row>
      <xdr:rowOff>38100</xdr:rowOff>
    </xdr:from>
    <xdr:to>
      <xdr:col>2</xdr:col>
      <xdr:colOff>4581525</xdr:colOff>
      <xdr:row>16</xdr:row>
      <xdr:rowOff>85725</xdr:rowOff>
    </xdr:to>
    <xdr:sp>
      <xdr:nvSpPr>
        <xdr:cNvPr id="3" name="4 Rectángulo">
          <a:hlinkClick r:id="rId3"/>
        </xdr:cNvPr>
        <xdr:cNvSpPr>
          <a:spLocks/>
        </xdr:cNvSpPr>
      </xdr:nvSpPr>
      <xdr:spPr>
        <a:xfrm>
          <a:off x="3067050" y="3619500"/>
          <a:ext cx="2181225" cy="371475"/>
        </a:xfrm>
        <a:prstGeom prst="rect">
          <a:avLst/>
        </a:prstGeom>
        <a:solidFill>
          <a:srgbClr val="B35C48"/>
        </a:solidFill>
        <a:ln w="9525" cmpd="sng">
          <a:solidFill>
            <a:srgbClr val="858585"/>
          </a:solidFill>
          <a:headEnd type="none"/>
          <a:tailEnd type="none"/>
        </a:ln>
      </xdr:spPr>
      <xdr:txBody>
        <a:bodyPr vertOverflow="clip" wrap="square" anchor="ctr"/>
        <a:p>
          <a:pPr algn="l">
            <a:defRPr/>
          </a:pPr>
          <a:r>
            <a:rPr lang="en-US" cap="none" sz="1100" b="0" i="0" u="none" baseline="0">
              <a:solidFill>
                <a:srgbClr val="FFFFFF"/>
              </a:solidFill>
            </a:rPr>
            <a:t>Informe</a:t>
          </a:r>
        </a:p>
      </xdr:txBody>
    </xdr:sp>
    <xdr:clientData/>
  </xdr:twoCellAnchor>
  <xdr:twoCellAnchor>
    <xdr:from>
      <xdr:col>2</xdr:col>
      <xdr:colOff>2400300</xdr:colOff>
      <xdr:row>17</xdr:row>
      <xdr:rowOff>38100</xdr:rowOff>
    </xdr:from>
    <xdr:to>
      <xdr:col>2</xdr:col>
      <xdr:colOff>4581525</xdr:colOff>
      <xdr:row>18</xdr:row>
      <xdr:rowOff>76200</xdr:rowOff>
    </xdr:to>
    <xdr:sp>
      <xdr:nvSpPr>
        <xdr:cNvPr id="4" name="5 Rectángulo">
          <a:hlinkClick r:id="rId4"/>
        </xdr:cNvPr>
        <xdr:cNvSpPr>
          <a:spLocks/>
        </xdr:cNvSpPr>
      </xdr:nvSpPr>
      <xdr:spPr>
        <a:xfrm>
          <a:off x="3067050" y="4267200"/>
          <a:ext cx="2181225" cy="361950"/>
        </a:xfrm>
        <a:prstGeom prst="rect">
          <a:avLst/>
        </a:prstGeom>
        <a:solidFill>
          <a:srgbClr val="B35C48"/>
        </a:solidFill>
        <a:ln w="9525" cmpd="sng">
          <a:solidFill>
            <a:srgbClr val="858585"/>
          </a:solidFill>
          <a:headEnd type="none"/>
          <a:tailEnd type="none"/>
        </a:ln>
      </xdr:spPr>
      <xdr:txBody>
        <a:bodyPr vertOverflow="clip" wrap="square" anchor="ctr"/>
        <a:p>
          <a:pPr algn="l">
            <a:defRPr/>
          </a:pPr>
          <a:r>
            <a:rPr lang="en-US" cap="none" sz="1100" b="0" i="0" u="none" baseline="0">
              <a:solidFill>
                <a:srgbClr val="FFFFFF"/>
              </a:solidFill>
            </a:rPr>
            <a:t>Acceso a instrucciones</a:t>
          </a:r>
        </a:p>
      </xdr:txBody>
    </xdr:sp>
    <xdr:clientData/>
  </xdr:twoCellAnchor>
  <xdr:twoCellAnchor>
    <xdr:from>
      <xdr:col>2</xdr:col>
      <xdr:colOff>2400300</xdr:colOff>
      <xdr:row>11</xdr:row>
      <xdr:rowOff>47625</xdr:rowOff>
    </xdr:from>
    <xdr:to>
      <xdr:col>2</xdr:col>
      <xdr:colOff>4581525</xdr:colOff>
      <xdr:row>12</xdr:row>
      <xdr:rowOff>85725</xdr:rowOff>
    </xdr:to>
    <xdr:sp>
      <xdr:nvSpPr>
        <xdr:cNvPr id="5" name="6 Rectángulo">
          <a:hlinkClick r:id="rId5"/>
        </xdr:cNvPr>
        <xdr:cNvSpPr>
          <a:spLocks/>
        </xdr:cNvSpPr>
      </xdr:nvSpPr>
      <xdr:spPr>
        <a:xfrm>
          <a:off x="3067050" y="2333625"/>
          <a:ext cx="2181225" cy="361950"/>
        </a:xfrm>
        <a:prstGeom prst="rect">
          <a:avLst/>
        </a:prstGeom>
        <a:solidFill>
          <a:srgbClr val="B35C48"/>
        </a:solidFill>
        <a:ln w="9525" cmpd="sng">
          <a:solidFill>
            <a:srgbClr val="858585"/>
          </a:solidFill>
          <a:headEnd type="none"/>
          <a:tailEnd type="none"/>
        </a:ln>
      </xdr:spPr>
      <xdr:txBody>
        <a:bodyPr vertOverflow="clip" wrap="square" anchor="ctr"/>
        <a:p>
          <a:pPr algn="l">
            <a:defRPr/>
          </a:pPr>
          <a:r>
            <a:rPr lang="en-US" cap="none" sz="1100" b="0" i="0" u="none" baseline="0">
              <a:solidFill>
                <a:srgbClr val="FFFFFF"/>
              </a:solidFill>
            </a:rPr>
            <a:t>Carga de datos manual/XBRL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2</xdr:col>
      <xdr:colOff>838200</xdr:colOff>
      <xdr:row>2</xdr:row>
      <xdr:rowOff>47625</xdr:rowOff>
    </xdr:to>
    <xdr:pic>
      <xdr:nvPicPr>
        <xdr:cNvPr id="1" name="9 Imagen" descr="LOGO_3_300_Negro_Pequeño.jpg"/>
        <xdr:cNvPicPr preferRelativeResize="1">
          <a:picLocks noChangeAspect="1"/>
        </xdr:cNvPicPr>
      </xdr:nvPicPr>
      <xdr:blipFill>
        <a:blip r:embed="rId1"/>
        <a:stretch>
          <a:fillRect/>
        </a:stretch>
      </xdr:blipFill>
      <xdr:spPr>
        <a:xfrm>
          <a:off x="209550" y="200025"/>
          <a:ext cx="14859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2647950</xdr:colOff>
      <xdr:row>1</xdr:row>
      <xdr:rowOff>95250</xdr:rowOff>
    </xdr:from>
    <xdr:to>
      <xdr:col>1</xdr:col>
      <xdr:colOff>2647950</xdr:colOff>
      <xdr:row>1</xdr:row>
      <xdr:rowOff>190500</xdr:rowOff>
    </xdr:to>
    <xdr:pic>
      <xdr:nvPicPr>
        <xdr:cNvPr id="1" name="2 Imagen" descr="logo_eccbso.jpg"/>
        <xdr:cNvPicPr preferRelativeResize="1">
          <a:picLocks noChangeAspect="1"/>
        </xdr:cNvPicPr>
      </xdr:nvPicPr>
      <xdr:blipFill>
        <a:blip r:embed="rId1"/>
        <a:stretch>
          <a:fillRect/>
        </a:stretch>
      </xdr:blipFill>
      <xdr:spPr>
        <a:xfrm>
          <a:off x="3209925" y="285750"/>
          <a:ext cx="0" cy="95250"/>
        </a:xfrm>
        <a:prstGeom prst="rect">
          <a:avLst/>
        </a:prstGeom>
        <a:noFill/>
        <a:ln w="9525" cmpd="sng">
          <a:noFill/>
        </a:ln>
      </xdr:spPr>
    </xdr:pic>
    <xdr:clientData/>
  </xdr:twoCellAnchor>
  <xdr:twoCellAnchor editAs="oneCell">
    <xdr:from>
      <xdr:col>4</xdr:col>
      <xdr:colOff>257175</xdr:colOff>
      <xdr:row>1</xdr:row>
      <xdr:rowOff>9525</xdr:rowOff>
    </xdr:from>
    <xdr:to>
      <xdr:col>6</xdr:col>
      <xdr:colOff>9525</xdr:colOff>
      <xdr:row>1</xdr:row>
      <xdr:rowOff>552450</xdr:rowOff>
    </xdr:to>
    <xdr:pic>
      <xdr:nvPicPr>
        <xdr:cNvPr id="2" name="5 Imagen"/>
        <xdr:cNvPicPr preferRelativeResize="1">
          <a:picLocks noChangeAspect="1"/>
        </xdr:cNvPicPr>
      </xdr:nvPicPr>
      <xdr:blipFill>
        <a:blip r:embed="rId2"/>
        <a:stretch>
          <a:fillRect/>
        </a:stretch>
      </xdr:blipFill>
      <xdr:spPr>
        <a:xfrm>
          <a:off x="7848600" y="200025"/>
          <a:ext cx="1181100" cy="542925"/>
        </a:xfrm>
        <a:prstGeom prst="rect">
          <a:avLst/>
        </a:prstGeom>
        <a:noFill/>
        <a:ln w="9525" cmpd="sng">
          <a:noFill/>
        </a:ln>
      </xdr:spPr>
    </xdr:pic>
    <xdr:clientData/>
  </xdr:twoCellAnchor>
  <xdr:twoCellAnchor editAs="oneCell">
    <xdr:from>
      <xdr:col>1</xdr:col>
      <xdr:colOff>2857500</xdr:colOff>
      <xdr:row>1</xdr:row>
      <xdr:rowOff>9525</xdr:rowOff>
    </xdr:from>
    <xdr:to>
      <xdr:col>1</xdr:col>
      <xdr:colOff>4371975</xdr:colOff>
      <xdr:row>1</xdr:row>
      <xdr:rowOff>476250</xdr:rowOff>
    </xdr:to>
    <xdr:pic>
      <xdr:nvPicPr>
        <xdr:cNvPr id="3" name="Imagen 1"/>
        <xdr:cNvPicPr preferRelativeResize="1">
          <a:picLocks noChangeAspect="1"/>
        </xdr:cNvPicPr>
      </xdr:nvPicPr>
      <xdr:blipFill>
        <a:blip r:embed="rId3"/>
        <a:stretch>
          <a:fillRect/>
        </a:stretch>
      </xdr:blipFill>
      <xdr:spPr>
        <a:xfrm>
          <a:off x="3419475" y="200025"/>
          <a:ext cx="1514475" cy="466725"/>
        </a:xfrm>
        <a:prstGeom prst="rect">
          <a:avLst/>
        </a:prstGeom>
        <a:noFill/>
        <a:ln w="9525" cmpd="sng">
          <a:noFill/>
        </a:ln>
      </xdr:spPr>
    </xdr:pic>
    <xdr:clientData/>
  </xdr:twoCellAnchor>
  <xdr:twoCellAnchor editAs="oneCell">
    <xdr:from>
      <xdr:col>0</xdr:col>
      <xdr:colOff>9525</xdr:colOff>
      <xdr:row>1</xdr:row>
      <xdr:rowOff>9525</xdr:rowOff>
    </xdr:from>
    <xdr:to>
      <xdr:col>1</xdr:col>
      <xdr:colOff>933450</xdr:colOff>
      <xdr:row>1</xdr:row>
      <xdr:rowOff>333375</xdr:rowOff>
    </xdr:to>
    <xdr:pic>
      <xdr:nvPicPr>
        <xdr:cNvPr id="4" name="9 Imagen" descr="LOGO_3_300_Negro_Pequeño.jpg"/>
        <xdr:cNvPicPr preferRelativeResize="1">
          <a:picLocks noChangeAspect="1"/>
        </xdr:cNvPicPr>
      </xdr:nvPicPr>
      <xdr:blipFill>
        <a:blip r:embed="rId4"/>
        <a:stretch>
          <a:fillRect/>
        </a:stretch>
      </xdr:blipFill>
      <xdr:spPr>
        <a:xfrm>
          <a:off x="9525" y="200025"/>
          <a:ext cx="148590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37</xdr:row>
      <xdr:rowOff>95250</xdr:rowOff>
    </xdr:from>
    <xdr:to>
      <xdr:col>38</xdr:col>
      <xdr:colOff>114300</xdr:colOff>
      <xdr:row>39</xdr:row>
      <xdr:rowOff>180975</xdr:rowOff>
    </xdr:to>
    <xdr:pic>
      <xdr:nvPicPr>
        <xdr:cNvPr id="1" name="Imagen 4"/>
        <xdr:cNvPicPr preferRelativeResize="1">
          <a:picLocks noChangeAspect="1"/>
        </xdr:cNvPicPr>
      </xdr:nvPicPr>
      <xdr:blipFill>
        <a:blip r:embed="rId1"/>
        <a:stretch>
          <a:fillRect/>
        </a:stretch>
      </xdr:blipFill>
      <xdr:spPr>
        <a:xfrm>
          <a:off x="9315450" y="10848975"/>
          <a:ext cx="5724525" cy="1123950"/>
        </a:xfrm>
        <a:prstGeom prst="rect">
          <a:avLst/>
        </a:prstGeom>
        <a:noFill/>
        <a:ln w="9525" cmpd="sng">
          <a:noFill/>
        </a:ln>
      </xdr:spPr>
    </xdr:pic>
    <xdr:clientData/>
  </xdr:twoCellAnchor>
  <xdr:twoCellAnchor>
    <xdr:from>
      <xdr:col>0</xdr:col>
      <xdr:colOff>142875</xdr:colOff>
      <xdr:row>40</xdr:row>
      <xdr:rowOff>190500</xdr:rowOff>
    </xdr:from>
    <xdr:to>
      <xdr:col>4</xdr:col>
      <xdr:colOff>1790700</xdr:colOff>
      <xdr:row>41</xdr:row>
      <xdr:rowOff>76200</xdr:rowOff>
    </xdr:to>
    <xdr:sp>
      <xdr:nvSpPr>
        <xdr:cNvPr id="2" name="11 CuadroTexto">
          <a:hlinkClick r:id="rId2"/>
        </xdr:cNvPr>
        <xdr:cNvSpPr txBox="1">
          <a:spLocks noChangeArrowheads="1"/>
        </xdr:cNvSpPr>
      </xdr:nvSpPr>
      <xdr:spPr>
        <a:xfrm>
          <a:off x="142875" y="12268200"/>
          <a:ext cx="6229350" cy="361950"/>
        </a:xfrm>
        <a:prstGeom prst="rect">
          <a:avLst/>
        </a:prstGeom>
        <a:noFill/>
        <a:ln w="9525" cmpd="sng">
          <a:noFill/>
        </a:ln>
      </xdr:spPr>
      <xdr:txBody>
        <a:bodyPr vertOverflow="clip" wrap="square"/>
        <a:p>
          <a:pPr algn="l">
            <a:defRPr/>
          </a:pPr>
          <a:r>
            <a:rPr lang="en-US" cap="none" sz="1100" b="0" i="0" u="sng" baseline="0">
              <a:solidFill>
                <a:srgbClr val="FF0000"/>
              </a:solidFill>
            </a:rPr>
            <a:t>http://www.bde.es/f/webbde/SES/cenbal/ventajas/ficheros/es/estudio_individual.pdf</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35</xdr:row>
      <xdr:rowOff>9525</xdr:rowOff>
    </xdr:from>
    <xdr:to>
      <xdr:col>1</xdr:col>
      <xdr:colOff>8991600</xdr:colOff>
      <xdr:row>36</xdr:row>
      <xdr:rowOff>66675</xdr:rowOff>
    </xdr:to>
    <xdr:pic>
      <xdr:nvPicPr>
        <xdr:cNvPr id="1" name="Imagen 4"/>
        <xdr:cNvPicPr preferRelativeResize="1">
          <a:picLocks noChangeAspect="1"/>
        </xdr:cNvPicPr>
      </xdr:nvPicPr>
      <xdr:blipFill>
        <a:blip r:embed="rId1"/>
        <a:stretch>
          <a:fillRect/>
        </a:stretch>
      </xdr:blipFill>
      <xdr:spPr>
        <a:xfrm>
          <a:off x="342900" y="10734675"/>
          <a:ext cx="8839200" cy="3343275"/>
        </a:xfrm>
        <a:prstGeom prst="rect">
          <a:avLst/>
        </a:prstGeom>
        <a:noFill/>
        <a:ln w="9525" cmpd="sng">
          <a:noFill/>
        </a:ln>
      </xdr:spPr>
    </xdr:pic>
    <xdr:clientData/>
  </xdr:twoCellAnchor>
  <xdr:twoCellAnchor>
    <xdr:from>
      <xdr:col>0</xdr:col>
      <xdr:colOff>142875</xdr:colOff>
      <xdr:row>14</xdr:row>
      <xdr:rowOff>9525</xdr:rowOff>
    </xdr:from>
    <xdr:to>
      <xdr:col>1</xdr:col>
      <xdr:colOff>4152900</xdr:colOff>
      <xdr:row>16</xdr:row>
      <xdr:rowOff>38100</xdr:rowOff>
    </xdr:to>
    <xdr:sp>
      <xdr:nvSpPr>
        <xdr:cNvPr id="2" name="11 CuadroTexto">
          <a:hlinkClick r:id="rId2"/>
        </xdr:cNvPr>
        <xdr:cNvSpPr txBox="1">
          <a:spLocks noChangeArrowheads="1"/>
        </xdr:cNvSpPr>
      </xdr:nvSpPr>
      <xdr:spPr>
        <a:xfrm>
          <a:off x="142875" y="4095750"/>
          <a:ext cx="4210050" cy="361950"/>
        </a:xfrm>
        <a:prstGeom prst="rect">
          <a:avLst/>
        </a:prstGeom>
        <a:noFill/>
        <a:ln w="9525" cmpd="sng">
          <a:noFill/>
        </a:ln>
      </xdr:spPr>
      <xdr:txBody>
        <a:bodyPr vertOverflow="clip" wrap="square"/>
        <a:p>
          <a:pPr algn="l">
            <a:defRPr/>
          </a:pPr>
          <a:r>
            <a:rPr lang="en-US" cap="none" sz="1100" b="0" i="0" u="sng" baseline="0">
              <a:solidFill>
                <a:srgbClr val="FF0000"/>
              </a:solidFill>
            </a:rPr>
            <a:t>https://www.registradores.org/registroVirtual/init.do?servicio=5</a:t>
          </a:r>
        </a:p>
      </xdr:txBody>
    </xdr:sp>
    <xdr:clientData/>
  </xdr:twoCellAnchor>
  <xdr:twoCellAnchor>
    <xdr:from>
      <xdr:col>0</xdr:col>
      <xdr:colOff>152400</xdr:colOff>
      <xdr:row>19</xdr:row>
      <xdr:rowOff>685800</xdr:rowOff>
    </xdr:from>
    <xdr:to>
      <xdr:col>1</xdr:col>
      <xdr:colOff>2314575</xdr:colOff>
      <xdr:row>20</xdr:row>
      <xdr:rowOff>9525</xdr:rowOff>
    </xdr:to>
    <xdr:sp>
      <xdr:nvSpPr>
        <xdr:cNvPr id="3" name="11 CuadroTexto">
          <a:hlinkClick r:id="rId3"/>
        </xdr:cNvPr>
        <xdr:cNvSpPr txBox="1">
          <a:spLocks noChangeArrowheads="1"/>
        </xdr:cNvSpPr>
      </xdr:nvSpPr>
      <xdr:spPr>
        <a:xfrm>
          <a:off x="152400" y="6115050"/>
          <a:ext cx="2362200" cy="238125"/>
        </a:xfrm>
        <a:prstGeom prst="rect">
          <a:avLst/>
        </a:prstGeom>
        <a:noFill/>
        <a:ln w="9525" cmpd="sng">
          <a:noFill/>
        </a:ln>
      </xdr:spPr>
      <xdr:txBody>
        <a:bodyPr vertOverflow="clip" wrap="square"/>
        <a:p>
          <a:pPr algn="l">
            <a:defRPr/>
          </a:pPr>
          <a:r>
            <a:rPr lang="en-US" cap="none" sz="1100" b="0" i="0" u="sng" baseline="0">
              <a:solidFill>
                <a:srgbClr val="FF0000"/>
              </a:solidFill>
            </a:rPr>
            <a:t>http://app.bde.es/rss_www/Ratios</a:t>
          </a:r>
        </a:p>
      </xdr:txBody>
    </xdr:sp>
    <xdr:clientData/>
  </xdr:twoCellAnchor>
  <xdr:twoCellAnchor editAs="oneCell">
    <xdr:from>
      <xdr:col>1</xdr:col>
      <xdr:colOff>314325</xdr:colOff>
      <xdr:row>50</xdr:row>
      <xdr:rowOff>352425</xdr:rowOff>
    </xdr:from>
    <xdr:to>
      <xdr:col>1</xdr:col>
      <xdr:colOff>6038850</xdr:colOff>
      <xdr:row>54</xdr:row>
      <xdr:rowOff>142875</xdr:rowOff>
    </xdr:to>
    <xdr:pic>
      <xdr:nvPicPr>
        <xdr:cNvPr id="4" name="Imagen 8"/>
        <xdr:cNvPicPr preferRelativeResize="1">
          <a:picLocks noChangeAspect="1"/>
        </xdr:cNvPicPr>
      </xdr:nvPicPr>
      <xdr:blipFill>
        <a:blip r:embed="rId4"/>
        <a:stretch>
          <a:fillRect/>
        </a:stretch>
      </xdr:blipFill>
      <xdr:spPr>
        <a:xfrm>
          <a:off x="514350" y="18316575"/>
          <a:ext cx="5724525" cy="1123950"/>
        </a:xfrm>
        <a:prstGeom prst="rect">
          <a:avLst/>
        </a:prstGeom>
        <a:noFill/>
        <a:ln w="9525" cmpd="sng">
          <a:noFill/>
        </a:ln>
      </xdr:spPr>
    </xdr:pic>
    <xdr:clientData/>
  </xdr:twoCellAnchor>
  <xdr:twoCellAnchor editAs="oneCell">
    <xdr:from>
      <xdr:col>1</xdr:col>
      <xdr:colOff>333375</xdr:colOff>
      <xdr:row>39</xdr:row>
      <xdr:rowOff>161925</xdr:rowOff>
    </xdr:from>
    <xdr:to>
      <xdr:col>2</xdr:col>
      <xdr:colOff>85725</xdr:colOff>
      <xdr:row>49</xdr:row>
      <xdr:rowOff>0</xdr:rowOff>
    </xdr:to>
    <xdr:pic>
      <xdr:nvPicPr>
        <xdr:cNvPr id="5" name="Imagen 10"/>
        <xdr:cNvPicPr preferRelativeResize="1">
          <a:picLocks noChangeAspect="1"/>
        </xdr:cNvPicPr>
      </xdr:nvPicPr>
      <xdr:blipFill>
        <a:blip r:embed="rId5"/>
        <a:stretch>
          <a:fillRect/>
        </a:stretch>
      </xdr:blipFill>
      <xdr:spPr>
        <a:xfrm>
          <a:off x="533400" y="14611350"/>
          <a:ext cx="12039600" cy="3152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dE_1">
      <a:dk1>
        <a:sysClr val="windowText" lastClr="000000"/>
      </a:dk1>
      <a:lt1>
        <a:sysClr val="window" lastClr="FFFFFF"/>
      </a:lt1>
      <a:dk2>
        <a:srgbClr val="B2967A"/>
      </a:dk2>
      <a:lt2>
        <a:srgbClr val="B94105"/>
      </a:lt2>
      <a:accent1>
        <a:srgbClr val="B35C48"/>
      </a:accent1>
      <a:accent2>
        <a:srgbClr val="858585"/>
      </a:accent2>
      <a:accent3>
        <a:srgbClr val="DE9738"/>
      </a:accent3>
      <a:accent4>
        <a:srgbClr val="643C28"/>
      </a:accent4>
      <a:accent5>
        <a:srgbClr val="D6AB98"/>
      </a:accent5>
      <a:accent6>
        <a:srgbClr val="C39269"/>
      </a:accent6>
      <a:hlink>
        <a:srgbClr val="B35C48"/>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6">
    <tabColor theme="4" tint="-0.24997000396251678"/>
  </sheetPr>
  <dimension ref="B16:H24"/>
  <sheetViews>
    <sheetView showGridLines="0" tabSelected="1" zoomScale="120" zoomScaleNormal="120" zoomScalePageLayoutView="0" workbookViewId="0" topLeftCell="A1">
      <selection activeCell="A1" sqref="A1"/>
    </sheetView>
  </sheetViews>
  <sheetFormatPr defaultColWidth="11.421875" defaultRowHeight="15"/>
  <cols>
    <col min="1" max="1" width="3.7109375" style="139" customWidth="1"/>
    <col min="2" max="8" width="10.7109375" style="139" customWidth="1"/>
    <col min="9" max="9" width="3.7109375" style="139" customWidth="1"/>
    <col min="10" max="16384" width="11.421875" style="139" customWidth="1"/>
  </cols>
  <sheetData>
    <row r="2" ht="16.5"/>
    <row r="3" ht="16.5"/>
    <row r="16" spans="2:8" ht="16.5">
      <c r="B16" s="140"/>
      <c r="C16" s="141"/>
      <c r="D16" s="141"/>
      <c r="E16" s="141"/>
      <c r="F16" s="141"/>
      <c r="G16" s="141"/>
      <c r="H16" s="142"/>
    </row>
    <row r="17" spans="2:8" ht="16.5">
      <c r="B17" s="143"/>
      <c r="C17" s="144"/>
      <c r="D17" s="144"/>
      <c r="E17" s="144"/>
      <c r="F17" s="144"/>
      <c r="G17" s="144"/>
      <c r="H17" s="145"/>
    </row>
    <row r="18" spans="2:8" ht="16.5">
      <c r="B18" s="162" t="s">
        <v>121</v>
      </c>
      <c r="C18" s="163"/>
      <c r="D18" s="163"/>
      <c r="E18" s="163"/>
      <c r="F18" s="163"/>
      <c r="G18" s="163"/>
      <c r="H18" s="164"/>
    </row>
    <row r="19" spans="2:8" ht="16.5">
      <c r="B19" s="143"/>
      <c r="C19" s="144"/>
      <c r="D19" s="144"/>
      <c r="E19" s="144"/>
      <c r="F19" s="144"/>
      <c r="G19" s="144"/>
      <c r="H19" s="145"/>
    </row>
    <row r="20" spans="2:8" ht="16.5">
      <c r="B20" s="162" t="s">
        <v>124</v>
      </c>
      <c r="C20" s="163"/>
      <c r="D20" s="163"/>
      <c r="E20" s="163"/>
      <c r="F20" s="163"/>
      <c r="G20" s="163"/>
      <c r="H20" s="164"/>
    </row>
    <row r="21" spans="2:8" ht="16.5">
      <c r="B21" s="146"/>
      <c r="C21" s="147"/>
      <c r="D21" s="147"/>
      <c r="E21" s="147"/>
      <c r="F21" s="147"/>
      <c r="G21" s="147"/>
      <c r="H21" s="148"/>
    </row>
    <row r="22" spans="2:8" ht="16.5" customHeight="1">
      <c r="B22" s="165" t="s">
        <v>92</v>
      </c>
      <c r="C22" s="166"/>
      <c r="D22" s="166"/>
      <c r="E22" s="166"/>
      <c r="F22" s="166"/>
      <c r="G22" s="166"/>
      <c r="H22" s="167"/>
    </row>
    <row r="23" spans="2:8" ht="16.5">
      <c r="B23" s="143"/>
      <c r="C23" s="144"/>
      <c r="D23" s="144"/>
      <c r="E23" s="144"/>
      <c r="F23" s="144"/>
      <c r="G23" s="144"/>
      <c r="H23" s="145"/>
    </row>
    <row r="24" spans="2:8" ht="16.5">
      <c r="B24" s="149"/>
      <c r="C24" s="150"/>
      <c r="D24" s="150"/>
      <c r="E24" s="150"/>
      <c r="F24" s="150"/>
      <c r="G24" s="150"/>
      <c r="H24" s="151"/>
    </row>
  </sheetData>
  <sheetProtection password="CE44" sheet="1" objects="1" scenarios="1" selectLockedCells="1" selectUnlockedCells="1"/>
  <mergeCells count="3">
    <mergeCell ref="B20:H20"/>
    <mergeCell ref="B22:H22"/>
    <mergeCell ref="B18:H18"/>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
    <tabColor theme="4" tint="-0.24997000396251678"/>
    <pageSetUpPr fitToPage="1"/>
  </sheetPr>
  <dimension ref="A1:E25"/>
  <sheetViews>
    <sheetView showGridLines="0" showRowColHeaders="0" zoomScale="120" zoomScaleNormal="120" zoomScalePageLayoutView="0" workbookViewId="0" topLeftCell="A1">
      <selection activeCell="A1" sqref="A1:D1"/>
    </sheetView>
  </sheetViews>
  <sheetFormatPr defaultColWidth="11.421875" defaultRowHeight="15"/>
  <cols>
    <col min="1" max="1" width="2.8515625" style="3" customWidth="1"/>
    <col min="2" max="2" width="7.140625" style="3" customWidth="1"/>
    <col min="3" max="3" width="86.140625" style="3" customWidth="1"/>
    <col min="4" max="4" width="2.8515625" style="3" customWidth="1"/>
    <col min="5" max="16384" width="11.421875" style="3" customWidth="1"/>
  </cols>
  <sheetData>
    <row r="1" spans="1:4" ht="15">
      <c r="A1" s="168"/>
      <c r="B1" s="168"/>
      <c r="C1" s="168"/>
      <c r="D1" s="168"/>
    </row>
    <row r="2" spans="1:4" s="1" customFormat="1" ht="15" customHeight="1">
      <c r="A2" s="169"/>
      <c r="B2" s="38"/>
      <c r="C2" s="38"/>
      <c r="D2" s="170"/>
    </row>
    <row r="3" spans="1:4" s="1" customFormat="1" ht="15" customHeight="1">
      <c r="A3" s="169"/>
      <c r="B3" s="38"/>
      <c r="C3" s="38"/>
      <c r="D3" s="170"/>
    </row>
    <row r="4" spans="1:4" s="1" customFormat="1" ht="15" customHeight="1">
      <c r="A4" s="169"/>
      <c r="B4" s="38"/>
      <c r="C4" s="38"/>
      <c r="D4" s="170"/>
    </row>
    <row r="5" spans="1:4" s="1" customFormat="1" ht="15" customHeight="1">
      <c r="A5" s="169"/>
      <c r="B5" s="38"/>
      <c r="C5" s="38"/>
      <c r="D5" s="170"/>
    </row>
    <row r="6" spans="1:4" s="1" customFormat="1" ht="15" customHeight="1">
      <c r="A6" s="169"/>
      <c r="B6" s="38"/>
      <c r="C6" s="38"/>
      <c r="D6" s="170"/>
    </row>
    <row r="7" spans="1:4" s="1" customFormat="1" ht="18">
      <c r="A7" s="169"/>
      <c r="B7" s="171" t="s">
        <v>92</v>
      </c>
      <c r="C7" s="171"/>
      <c r="D7" s="170"/>
    </row>
    <row r="8" spans="1:4" s="1" customFormat="1" ht="15" customHeight="1">
      <c r="A8" s="169"/>
      <c r="B8" s="38"/>
      <c r="C8" s="38"/>
      <c r="D8" s="170"/>
    </row>
    <row r="9" spans="1:4" s="1" customFormat="1" ht="15" customHeight="1">
      <c r="A9" s="169"/>
      <c r="B9" s="38"/>
      <c r="C9" s="38"/>
      <c r="D9" s="170"/>
    </row>
    <row r="10" spans="1:4" s="1" customFormat="1" ht="22.5" customHeight="1">
      <c r="A10" s="169"/>
      <c r="B10" s="172"/>
      <c r="C10" s="172"/>
      <c r="D10" s="170"/>
    </row>
    <row r="11" spans="1:4" s="1" customFormat="1" ht="19.5" customHeight="1">
      <c r="A11" s="169"/>
      <c r="B11" s="38"/>
      <c r="C11" s="38"/>
      <c r="D11" s="170"/>
    </row>
    <row r="12" spans="1:4" s="1" customFormat="1" ht="25.5" customHeight="1">
      <c r="A12" s="169"/>
      <c r="B12" s="173" t="s">
        <v>75</v>
      </c>
      <c r="C12" s="173"/>
      <c r="D12" s="170"/>
    </row>
    <row r="13" spans="1:4" s="1" customFormat="1" ht="25.5" customHeight="1">
      <c r="A13" s="169"/>
      <c r="B13" s="38"/>
      <c r="C13" s="6"/>
      <c r="D13" s="170"/>
    </row>
    <row r="14" spans="1:4" s="1" customFormat="1" ht="25.5" customHeight="1">
      <c r="A14" s="169"/>
      <c r="B14" s="173" t="s">
        <v>125</v>
      </c>
      <c r="C14" s="173"/>
      <c r="D14" s="170"/>
    </row>
    <row r="15" spans="1:4" s="1" customFormat="1" ht="25.5" customHeight="1">
      <c r="A15" s="169"/>
      <c r="B15" s="38"/>
      <c r="C15" s="6"/>
      <c r="D15" s="170"/>
    </row>
    <row r="16" spans="1:4" s="1" customFormat="1" ht="25.5" customHeight="1">
      <c r="A16" s="169"/>
      <c r="B16" s="173" t="s">
        <v>126</v>
      </c>
      <c r="C16" s="173"/>
      <c r="D16" s="170"/>
    </row>
    <row r="17" spans="1:4" s="1" customFormat="1" ht="25.5" customHeight="1">
      <c r="A17" s="169"/>
      <c r="B17" s="6"/>
      <c r="C17" s="16"/>
      <c r="D17" s="170"/>
    </row>
    <row r="18" spans="1:4" s="1" customFormat="1" ht="25.5" customHeight="1">
      <c r="A18" s="169"/>
      <c r="B18" s="173" t="s">
        <v>76</v>
      </c>
      <c r="C18" s="173"/>
      <c r="D18" s="170"/>
    </row>
    <row r="19" spans="1:4" s="1" customFormat="1" ht="19.5" customHeight="1">
      <c r="A19" s="169"/>
      <c r="B19" s="6"/>
      <c r="C19" s="16"/>
      <c r="D19" s="170"/>
    </row>
    <row r="20" spans="1:4" s="1" customFormat="1" ht="19.5" customHeight="1">
      <c r="A20" s="169"/>
      <c r="B20" s="6"/>
      <c r="C20" s="16"/>
      <c r="D20" s="170"/>
    </row>
    <row r="21" spans="1:4" s="1" customFormat="1" ht="19.5" customHeight="1">
      <c r="A21" s="169"/>
      <c r="B21" s="131" t="s">
        <v>118</v>
      </c>
      <c r="C21" s="16"/>
      <c r="D21" s="170"/>
    </row>
    <row r="22" spans="1:5" ht="15">
      <c r="A22" s="168"/>
      <c r="B22" s="168"/>
      <c r="C22" s="168"/>
      <c r="D22" s="168"/>
      <c r="E22" s="2"/>
    </row>
    <row r="23" spans="2:5" ht="15">
      <c r="B23" s="2"/>
      <c r="C23" s="2"/>
      <c r="D23" s="2"/>
      <c r="E23" s="2"/>
    </row>
    <row r="24" spans="2:5" ht="15">
      <c r="B24" s="2"/>
      <c r="C24" s="2"/>
      <c r="D24" s="2"/>
      <c r="E24" s="2"/>
    </row>
    <row r="25" spans="2:5" ht="15">
      <c r="B25" s="2"/>
      <c r="C25" s="2"/>
      <c r="D25" s="2"/>
      <c r="E25" s="2"/>
    </row>
  </sheetData>
  <sheetProtection password="CE44" sheet="1" objects="1" scenarios="1" selectLockedCells="1" selectUnlockedCells="1"/>
  <mergeCells count="10">
    <mergeCell ref="A22:D22"/>
    <mergeCell ref="A1:D1"/>
    <mergeCell ref="A2:A21"/>
    <mergeCell ref="D2:D21"/>
    <mergeCell ref="B7:C7"/>
    <mergeCell ref="B10:C10"/>
    <mergeCell ref="B12:C12"/>
    <mergeCell ref="B14:C14"/>
    <mergeCell ref="B16:C16"/>
    <mergeCell ref="B18:C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codeName="Hoja1">
    <tabColor theme="4" tint="0.39998000860214233"/>
    <pageSetUpPr fitToPage="1"/>
  </sheetPr>
  <dimension ref="A1:BE103"/>
  <sheetViews>
    <sheetView showGridLines="0" showRowColHeaders="0" zoomScalePageLayoutView="0" workbookViewId="0" topLeftCell="A1">
      <selection activeCell="E7" sqref="E7"/>
    </sheetView>
  </sheetViews>
  <sheetFormatPr defaultColWidth="11.421875" defaultRowHeight="15"/>
  <cols>
    <col min="1" max="1" width="2.8515625" style="7" customWidth="1"/>
    <col min="2" max="2" width="10.00390625" style="12" customWidth="1"/>
    <col min="3" max="4" width="42.8515625" style="12" customWidth="1"/>
    <col min="5" max="5" width="25.421875" style="12" customWidth="1"/>
    <col min="6" max="6" width="2.8515625" style="13" customWidth="1"/>
    <col min="7" max="7" width="9.7109375" style="7" customWidth="1"/>
    <col min="8" max="16384" width="11.421875" style="7" customWidth="1"/>
  </cols>
  <sheetData>
    <row r="1" spans="1:6" ht="15">
      <c r="A1" s="179"/>
      <c r="B1" s="179"/>
      <c r="C1" s="179"/>
      <c r="D1" s="179"/>
      <c r="E1" s="179"/>
      <c r="F1" s="179"/>
    </row>
    <row r="2" spans="1:6" ht="22.5" customHeight="1">
      <c r="A2" s="96"/>
      <c r="B2" s="17"/>
      <c r="C2" s="17"/>
      <c r="D2" s="17"/>
      <c r="E2" s="17"/>
      <c r="F2" s="97"/>
    </row>
    <row r="3" spans="1:6" ht="30.75" customHeight="1">
      <c r="A3" s="96"/>
      <c r="B3" s="17"/>
      <c r="C3" s="17"/>
      <c r="D3" s="17"/>
      <c r="E3" s="17"/>
      <c r="F3" s="97"/>
    </row>
    <row r="4" spans="1:6" ht="30" customHeight="1" thickBot="1">
      <c r="A4" s="96"/>
      <c r="B4" s="181" t="s">
        <v>65</v>
      </c>
      <c r="C4" s="181"/>
      <c r="D4" s="181"/>
      <c r="E4" s="181"/>
      <c r="F4" s="97"/>
    </row>
    <row r="5" spans="1:6" ht="22.5" customHeight="1">
      <c r="A5" s="96"/>
      <c r="B5" s="17"/>
      <c r="C5" s="17"/>
      <c r="D5" s="17"/>
      <c r="E5" s="17"/>
      <c r="F5" s="97"/>
    </row>
    <row r="6" spans="1:7" ht="18" customHeight="1">
      <c r="A6" s="96"/>
      <c r="B6" s="180" t="s">
        <v>66</v>
      </c>
      <c r="C6" s="180"/>
      <c r="D6" s="180"/>
      <c r="E6" s="180"/>
      <c r="F6" s="97"/>
      <c r="G6" s="8"/>
    </row>
    <row r="7" spans="1:6" ht="18" customHeight="1">
      <c r="A7" s="96"/>
      <c r="B7" s="62" t="s">
        <v>3</v>
      </c>
      <c r="C7" s="62"/>
      <c r="D7" s="63"/>
      <c r="E7" s="115"/>
      <c r="F7" s="97"/>
    </row>
    <row r="8" spans="1:6" ht="18" customHeight="1">
      <c r="A8" s="96"/>
      <c r="B8" s="62" t="s">
        <v>0</v>
      </c>
      <c r="C8" s="62"/>
      <c r="D8" s="64"/>
      <c r="E8" s="116"/>
      <c r="F8" s="97"/>
    </row>
    <row r="9" spans="1:6" ht="18" customHeight="1">
      <c r="A9" s="96"/>
      <c r="B9" s="62" t="s">
        <v>1</v>
      </c>
      <c r="C9" s="62"/>
      <c r="D9" s="65"/>
      <c r="E9" s="117"/>
      <c r="F9" s="97"/>
    </row>
    <row r="10" spans="1:6" ht="18" customHeight="1">
      <c r="A10" s="96"/>
      <c r="B10" s="62" t="s">
        <v>83</v>
      </c>
      <c r="C10" s="62"/>
      <c r="D10" s="65"/>
      <c r="E10" s="65" t="s">
        <v>120</v>
      </c>
      <c r="F10" s="97"/>
    </row>
    <row r="11" spans="1:6" ht="41.25" customHeight="1">
      <c r="A11" s="96"/>
      <c r="B11" s="176" t="s">
        <v>77</v>
      </c>
      <c r="C11" s="176"/>
      <c r="D11" s="176"/>
      <c r="E11" s="176"/>
      <c r="F11" s="97"/>
    </row>
    <row r="12" spans="1:6" ht="17.25" customHeight="1">
      <c r="A12" s="96"/>
      <c r="B12" s="59" t="s">
        <v>2</v>
      </c>
      <c r="C12" s="44" t="s">
        <v>4</v>
      </c>
      <c r="D12" s="66"/>
      <c r="E12" s="43" t="s">
        <v>127</v>
      </c>
      <c r="F12" s="97"/>
    </row>
    <row r="13" spans="1:6" ht="17.25" customHeight="1">
      <c r="A13" s="96"/>
      <c r="B13" s="60">
        <v>11700</v>
      </c>
      <c r="C13" s="177" t="s">
        <v>5</v>
      </c>
      <c r="D13" s="177"/>
      <c r="E13" s="118"/>
      <c r="F13" s="97"/>
    </row>
    <row r="14" spans="1:6" ht="17.25" customHeight="1">
      <c r="A14" s="96"/>
      <c r="B14" s="45">
        <v>12200</v>
      </c>
      <c r="C14" s="174" t="s">
        <v>6</v>
      </c>
      <c r="D14" s="174"/>
      <c r="E14" s="119"/>
      <c r="F14" s="97"/>
    </row>
    <row r="15" spans="1:6" ht="17.25" customHeight="1">
      <c r="A15" s="96"/>
      <c r="B15" s="45">
        <v>12380</v>
      </c>
      <c r="C15" s="174" t="s">
        <v>110</v>
      </c>
      <c r="D15" s="174"/>
      <c r="E15" s="119"/>
      <c r="F15" s="97"/>
    </row>
    <row r="16" spans="1:6" ht="17.25" customHeight="1">
      <c r="A16" s="96"/>
      <c r="B16" s="45">
        <v>12370</v>
      </c>
      <c r="C16" s="95" t="s">
        <v>89</v>
      </c>
      <c r="D16" s="95"/>
      <c r="E16" s="119"/>
      <c r="F16" s="97"/>
    </row>
    <row r="17" spans="1:6" ht="17.25" customHeight="1">
      <c r="A17" s="96"/>
      <c r="B17" s="45">
        <v>12400</v>
      </c>
      <c r="C17" s="95" t="s">
        <v>90</v>
      </c>
      <c r="D17" s="95"/>
      <c r="E17" s="119"/>
      <c r="F17" s="97"/>
    </row>
    <row r="18" spans="1:6" ht="17.25" customHeight="1">
      <c r="A18" s="96"/>
      <c r="B18" s="45">
        <v>12500</v>
      </c>
      <c r="C18" s="95" t="s">
        <v>91</v>
      </c>
      <c r="D18" s="95"/>
      <c r="E18" s="119"/>
      <c r="F18" s="97"/>
    </row>
    <row r="19" spans="1:6" ht="17.25" customHeight="1">
      <c r="A19" s="96"/>
      <c r="B19" s="45">
        <v>12700</v>
      </c>
      <c r="C19" s="174" t="s">
        <v>7</v>
      </c>
      <c r="D19" s="174"/>
      <c r="E19" s="119"/>
      <c r="F19" s="97"/>
    </row>
    <row r="20" spans="1:6" ht="17.25" customHeight="1">
      <c r="A20" s="96"/>
      <c r="B20" s="45">
        <v>10000</v>
      </c>
      <c r="C20" s="174" t="s">
        <v>99</v>
      </c>
      <c r="D20" s="174"/>
      <c r="E20" s="120"/>
      <c r="F20" s="97"/>
    </row>
    <row r="21" spans="1:6" ht="7.5" customHeight="1">
      <c r="A21" s="96"/>
      <c r="B21" s="20"/>
      <c r="C21" s="20"/>
      <c r="D21" s="21"/>
      <c r="E21" s="17"/>
      <c r="F21" s="97"/>
    </row>
    <row r="22" spans="1:57" ht="33.75" customHeight="1">
      <c r="A22" s="96"/>
      <c r="B22" s="176" t="s">
        <v>78</v>
      </c>
      <c r="C22" s="176"/>
      <c r="D22" s="176"/>
      <c r="E22" s="176"/>
      <c r="F22" s="97"/>
      <c r="Y22" s="10"/>
      <c r="Z22" s="10"/>
      <c r="AA22" s="10"/>
      <c r="AB22" s="10"/>
      <c r="AC22" s="10"/>
      <c r="AD22" s="10"/>
      <c r="AE22" s="10"/>
      <c r="AF22" s="10"/>
      <c r="AG22" s="10"/>
      <c r="AH22" s="10"/>
      <c r="AI22" s="10"/>
      <c r="AJ22" s="10"/>
      <c r="AK22" s="10"/>
      <c r="AL22" s="10"/>
      <c r="AM22" s="10"/>
      <c r="AN22" s="10"/>
      <c r="AO22" s="9"/>
      <c r="AP22" s="9"/>
      <c r="AQ22" s="9"/>
      <c r="AR22" s="9"/>
      <c r="AS22" s="9"/>
      <c r="AT22" s="9"/>
      <c r="AU22" s="9"/>
      <c r="AV22" s="9"/>
      <c r="AW22" s="9"/>
      <c r="AX22" s="9"/>
      <c r="AY22" s="9"/>
      <c r="AZ22" s="9"/>
      <c r="BA22" s="9"/>
      <c r="BB22" s="9"/>
      <c r="BC22" s="9"/>
      <c r="BD22" s="9"/>
      <c r="BE22" s="9"/>
    </row>
    <row r="23" spans="1:6" ht="18" customHeight="1">
      <c r="A23" s="96"/>
      <c r="B23" s="59" t="s">
        <v>2</v>
      </c>
      <c r="C23" s="44" t="s">
        <v>4</v>
      </c>
      <c r="D23" s="66"/>
      <c r="E23" s="43" t="str">
        <f>E12</f>
        <v>Importe (uds.)</v>
      </c>
      <c r="F23" s="97"/>
    </row>
    <row r="24" spans="1:6" ht="18" customHeight="1">
      <c r="A24" s="96"/>
      <c r="B24" s="45">
        <v>21000</v>
      </c>
      <c r="C24" s="177" t="s">
        <v>128</v>
      </c>
      <c r="D24" s="177"/>
      <c r="E24" s="118"/>
      <c r="F24" s="97"/>
    </row>
    <row r="25" spans="1:6" ht="18" customHeight="1">
      <c r="A25" s="96"/>
      <c r="B25" s="45">
        <v>31220</v>
      </c>
      <c r="C25" s="174" t="s">
        <v>8</v>
      </c>
      <c r="D25" s="174"/>
      <c r="E25" s="119"/>
      <c r="F25" s="97"/>
    </row>
    <row r="26" spans="1:6" ht="18" customHeight="1">
      <c r="A26" s="96"/>
      <c r="B26" s="45">
        <v>31230</v>
      </c>
      <c r="C26" s="174" t="s">
        <v>9</v>
      </c>
      <c r="D26" s="174"/>
      <c r="E26" s="119"/>
      <c r="F26" s="97"/>
    </row>
    <row r="27" spans="1:6" ht="18" customHeight="1">
      <c r="A27" s="96"/>
      <c r="B27" s="45">
        <v>31600</v>
      </c>
      <c r="C27" s="174" t="s">
        <v>10</v>
      </c>
      <c r="D27" s="174"/>
      <c r="E27" s="119"/>
      <c r="F27" s="97"/>
    </row>
    <row r="28" spans="1:6" ht="18" customHeight="1">
      <c r="A28" s="96"/>
      <c r="B28" s="45">
        <v>32320</v>
      </c>
      <c r="C28" s="174" t="s">
        <v>11</v>
      </c>
      <c r="D28" s="174"/>
      <c r="E28" s="119"/>
      <c r="F28" s="97"/>
    </row>
    <row r="29" spans="1:6" ht="18" customHeight="1">
      <c r="A29" s="96"/>
      <c r="B29" s="45">
        <v>32330</v>
      </c>
      <c r="C29" s="174" t="s">
        <v>12</v>
      </c>
      <c r="D29" s="174"/>
      <c r="E29" s="119"/>
      <c r="F29" s="97"/>
    </row>
    <row r="30" spans="1:6" ht="18" customHeight="1">
      <c r="A30" s="96"/>
      <c r="B30" s="45">
        <v>32580</v>
      </c>
      <c r="C30" s="174" t="s">
        <v>111</v>
      </c>
      <c r="D30" s="174"/>
      <c r="E30" s="119"/>
      <c r="F30" s="97"/>
    </row>
    <row r="31" spans="1:6" ht="7.5" customHeight="1">
      <c r="A31" s="96"/>
      <c r="B31" s="19"/>
      <c r="C31" s="19"/>
      <c r="D31" s="22"/>
      <c r="E31" s="18"/>
      <c r="F31" s="97"/>
    </row>
    <row r="32" spans="1:6" ht="33.75" customHeight="1">
      <c r="A32" s="96"/>
      <c r="B32" s="176" t="s">
        <v>79</v>
      </c>
      <c r="C32" s="176"/>
      <c r="D32" s="176"/>
      <c r="E32" s="176"/>
      <c r="F32" s="97"/>
    </row>
    <row r="33" spans="1:6" ht="18.75" customHeight="1">
      <c r="A33" s="96"/>
      <c r="B33" s="59" t="s">
        <v>2</v>
      </c>
      <c r="C33" s="44" t="s">
        <v>4</v>
      </c>
      <c r="D33" s="66"/>
      <c r="E33" s="43" t="str">
        <f>E12</f>
        <v>Importe (uds.)</v>
      </c>
      <c r="F33" s="97"/>
    </row>
    <row r="34" spans="1:6" ht="18.75" customHeight="1">
      <c r="A34" s="96"/>
      <c r="B34" s="45">
        <v>40100</v>
      </c>
      <c r="C34" s="177" t="s">
        <v>13</v>
      </c>
      <c r="D34" s="177"/>
      <c r="E34" s="119"/>
      <c r="F34" s="97"/>
    </row>
    <row r="35" spans="1:6" ht="18.75" customHeight="1">
      <c r="A35" s="96"/>
      <c r="B35" s="45">
        <v>401009</v>
      </c>
      <c r="C35" s="174" t="s">
        <v>129</v>
      </c>
      <c r="D35" s="174"/>
      <c r="E35" s="119"/>
      <c r="F35" s="97"/>
    </row>
    <row r="36" spans="1:6" ht="18.75" customHeight="1">
      <c r="A36" s="96"/>
      <c r="B36" s="45">
        <v>40200</v>
      </c>
      <c r="C36" s="174" t="s">
        <v>114</v>
      </c>
      <c r="D36" s="174"/>
      <c r="E36" s="119"/>
      <c r="F36" s="97"/>
    </row>
    <row r="37" spans="1:6" ht="18.75" customHeight="1">
      <c r="A37" s="96"/>
      <c r="B37" s="45">
        <v>40300</v>
      </c>
      <c r="C37" s="174" t="s">
        <v>14</v>
      </c>
      <c r="D37" s="174"/>
      <c r="E37" s="119"/>
      <c r="F37" s="97"/>
    </row>
    <row r="38" spans="1:6" ht="18.75" customHeight="1">
      <c r="A38" s="96"/>
      <c r="B38" s="45">
        <v>40400</v>
      </c>
      <c r="C38" s="174" t="s">
        <v>93</v>
      </c>
      <c r="D38" s="174"/>
      <c r="E38" s="119"/>
      <c r="F38" s="97"/>
    </row>
    <row r="39" spans="1:6" ht="18.75" customHeight="1">
      <c r="A39" s="96"/>
      <c r="B39" s="45">
        <v>40500</v>
      </c>
      <c r="C39" s="174" t="s">
        <v>98</v>
      </c>
      <c r="D39" s="174"/>
      <c r="E39" s="119"/>
      <c r="F39" s="97"/>
    </row>
    <row r="40" spans="1:6" ht="18.75" customHeight="1">
      <c r="A40" s="96"/>
      <c r="B40" s="45">
        <v>40600</v>
      </c>
      <c r="C40" s="174" t="s">
        <v>96</v>
      </c>
      <c r="D40" s="174"/>
      <c r="E40" s="119"/>
      <c r="F40" s="97"/>
    </row>
    <row r="41" spans="1:6" ht="18.75" customHeight="1">
      <c r="A41" s="96"/>
      <c r="B41" s="45">
        <v>40700</v>
      </c>
      <c r="C41" s="174" t="s">
        <v>95</v>
      </c>
      <c r="D41" s="174"/>
      <c r="E41" s="119"/>
      <c r="F41" s="97"/>
    </row>
    <row r="42" spans="1:6" ht="18.75" customHeight="1">
      <c r="A42" s="96"/>
      <c r="B42" s="45">
        <v>40800</v>
      </c>
      <c r="C42" s="174" t="s">
        <v>94</v>
      </c>
      <c r="D42" s="174"/>
      <c r="E42" s="119"/>
      <c r="F42" s="97"/>
    </row>
    <row r="43" spans="1:6" ht="18.75" customHeight="1">
      <c r="A43" s="96"/>
      <c r="B43" s="45">
        <v>41500</v>
      </c>
      <c r="C43" s="121" t="s">
        <v>112</v>
      </c>
      <c r="D43" s="121"/>
      <c r="E43" s="119"/>
      <c r="F43" s="97"/>
    </row>
    <row r="44" spans="1:6" ht="18.75" customHeight="1">
      <c r="A44" s="96"/>
      <c r="B44" s="45">
        <v>49500</v>
      </c>
      <c r="C44" s="174" t="s">
        <v>15</v>
      </c>
      <c r="D44" s="174"/>
      <c r="E44" s="119"/>
      <c r="F44" s="97"/>
    </row>
    <row r="45" spans="1:6" ht="7.5" customHeight="1">
      <c r="A45" s="96"/>
      <c r="B45" s="45"/>
      <c r="C45" s="121"/>
      <c r="D45" s="121"/>
      <c r="E45" s="127"/>
      <c r="F45" s="97"/>
    </row>
    <row r="46" spans="1:6" ht="33.75" customHeight="1">
      <c r="A46" s="96"/>
      <c r="B46" s="176" t="s">
        <v>101</v>
      </c>
      <c r="C46" s="176"/>
      <c r="D46" s="176"/>
      <c r="E46" s="176"/>
      <c r="F46" s="97"/>
    </row>
    <row r="47" spans="1:6" ht="18.75" customHeight="1">
      <c r="A47" s="96"/>
      <c r="B47" s="59" t="s">
        <v>2</v>
      </c>
      <c r="C47" s="44" t="s">
        <v>4</v>
      </c>
      <c r="D47" s="66"/>
      <c r="E47" s="43" t="str">
        <f>E12</f>
        <v>Importe (uds.)</v>
      </c>
      <c r="F47" s="97"/>
    </row>
    <row r="48" spans="1:6" ht="18.75" customHeight="1">
      <c r="A48" s="96"/>
      <c r="B48" s="45">
        <v>12310</v>
      </c>
      <c r="C48" s="177" t="s">
        <v>102</v>
      </c>
      <c r="D48" s="177"/>
      <c r="E48" s="118"/>
      <c r="F48" s="97"/>
    </row>
    <row r="49" spans="1:6" ht="18.75" customHeight="1">
      <c r="A49" s="96"/>
      <c r="B49" s="45">
        <v>12320</v>
      </c>
      <c r="C49" s="174" t="s">
        <v>103</v>
      </c>
      <c r="D49" s="174"/>
      <c r="E49" s="119"/>
      <c r="F49" s="97"/>
    </row>
    <row r="50" spans="1:6" ht="18.75" customHeight="1">
      <c r="A50" s="96"/>
      <c r="B50" s="45">
        <v>32510</v>
      </c>
      <c r="C50" s="174" t="s">
        <v>104</v>
      </c>
      <c r="D50" s="174"/>
      <c r="E50" s="119"/>
      <c r="F50" s="97"/>
    </row>
    <row r="51" spans="1:6" ht="18.75" customHeight="1">
      <c r="A51" s="96"/>
      <c r="B51" s="45">
        <v>32520</v>
      </c>
      <c r="C51" s="174" t="s">
        <v>105</v>
      </c>
      <c r="D51" s="174"/>
      <c r="E51" s="119"/>
      <c r="F51" s="97"/>
    </row>
    <row r="52" spans="1:6" ht="18.75" customHeight="1">
      <c r="A52" s="96"/>
      <c r="B52" s="45">
        <v>32570</v>
      </c>
      <c r="C52" s="174" t="s">
        <v>106</v>
      </c>
      <c r="D52" s="174"/>
      <c r="E52" s="119"/>
      <c r="F52" s="97"/>
    </row>
    <row r="53" spans="1:6" ht="18.75" customHeight="1">
      <c r="A53" s="96"/>
      <c r="B53" s="45">
        <v>40440</v>
      </c>
      <c r="C53" s="174" t="s">
        <v>115</v>
      </c>
      <c r="D53" s="174"/>
      <c r="E53" s="119"/>
      <c r="F53" s="97"/>
    </row>
    <row r="54" spans="1:6" ht="18.75" customHeight="1">
      <c r="A54" s="96"/>
      <c r="B54" s="45">
        <v>40730</v>
      </c>
      <c r="C54" s="174" t="s">
        <v>107</v>
      </c>
      <c r="D54" s="174"/>
      <c r="E54" s="119"/>
      <c r="F54" s="97"/>
    </row>
    <row r="55" spans="1:6" ht="7.5" customHeight="1">
      <c r="A55" s="96"/>
      <c r="B55" s="45"/>
      <c r="C55" s="121"/>
      <c r="D55" s="121"/>
      <c r="E55" s="127"/>
      <c r="F55" s="97"/>
    </row>
    <row r="56" spans="1:6" ht="30" customHeight="1">
      <c r="A56" s="96"/>
      <c r="B56" s="178" t="s">
        <v>130</v>
      </c>
      <c r="C56" s="178"/>
      <c r="D56" s="178"/>
      <c r="E56" s="178"/>
      <c r="F56" s="97"/>
    </row>
    <row r="57" spans="1:6" ht="30" customHeight="1">
      <c r="A57" s="96"/>
      <c r="B57" s="175" t="s">
        <v>113</v>
      </c>
      <c r="C57" s="175"/>
      <c r="D57" s="175"/>
      <c r="E57" s="175"/>
      <c r="F57" s="97"/>
    </row>
    <row r="58" spans="1:6" ht="15" customHeight="1">
      <c r="A58" s="179"/>
      <c r="B58" s="179"/>
      <c r="C58" s="179"/>
      <c r="D58" s="179"/>
      <c r="E58" s="179"/>
      <c r="F58" s="179"/>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c r="AR103" s="11"/>
    </row>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15" hidden="1"/>
    <row r="129" ht="15" hidden="1"/>
    <row r="130" ht="15" hidden="1"/>
    <row r="131" ht="15" hidden="1"/>
    <row r="132" ht="15" hidden="1"/>
    <row r="133" ht="15" hidden="1"/>
  </sheetData>
  <sheetProtection password="CE44" sheet="1" objects="1" scenarios="1" selectLockedCells="1"/>
  <mergeCells count="39">
    <mergeCell ref="C44:D44"/>
    <mergeCell ref="C34:D34"/>
    <mergeCell ref="C35:D35"/>
    <mergeCell ref="C36:D36"/>
    <mergeCell ref="C37:D37"/>
    <mergeCell ref="C38:D38"/>
    <mergeCell ref="C39:D39"/>
    <mergeCell ref="C28:D28"/>
    <mergeCell ref="C29:D29"/>
    <mergeCell ref="C30:D30"/>
    <mergeCell ref="C40:D40"/>
    <mergeCell ref="C41:D41"/>
    <mergeCell ref="C42:D42"/>
    <mergeCell ref="C19:D19"/>
    <mergeCell ref="C20:D20"/>
    <mergeCell ref="C24:D24"/>
    <mergeCell ref="C25:D25"/>
    <mergeCell ref="C26:D26"/>
    <mergeCell ref="C27:D27"/>
    <mergeCell ref="A58:F58"/>
    <mergeCell ref="A1:F1"/>
    <mergeCell ref="B6:E6"/>
    <mergeCell ref="B11:E11"/>
    <mergeCell ref="B22:E22"/>
    <mergeCell ref="B32:E32"/>
    <mergeCell ref="B4:E4"/>
    <mergeCell ref="C13:D13"/>
    <mergeCell ref="C14:D14"/>
    <mergeCell ref="C15:D15"/>
    <mergeCell ref="C53:D53"/>
    <mergeCell ref="C54:D54"/>
    <mergeCell ref="B57:E57"/>
    <mergeCell ref="B46:E46"/>
    <mergeCell ref="C48:D48"/>
    <mergeCell ref="C49:D49"/>
    <mergeCell ref="C50:D50"/>
    <mergeCell ref="C51:D51"/>
    <mergeCell ref="C52:D52"/>
    <mergeCell ref="B56:E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legacyDrawing r:id="rId1"/>
</worksheet>
</file>

<file path=xl/worksheets/sheet4.xml><?xml version="1.0" encoding="utf-8"?>
<worksheet xmlns="http://schemas.openxmlformats.org/spreadsheetml/2006/main" xmlns:r="http://schemas.openxmlformats.org/officeDocument/2006/relationships">
  <sheetPr codeName="Hoja3">
    <tabColor theme="4" tint="0.39998000860214233"/>
    <pageSetUpPr fitToPage="1"/>
  </sheetPr>
  <dimension ref="A1:I51"/>
  <sheetViews>
    <sheetView zoomScalePageLayoutView="0" workbookViewId="0" topLeftCell="A1">
      <selection activeCell="A1" sqref="A1:G1"/>
    </sheetView>
  </sheetViews>
  <sheetFormatPr defaultColWidth="11.421875" defaultRowHeight="15"/>
  <cols>
    <col min="1" max="1" width="8.421875" style="24" customWidth="1"/>
    <col min="2" max="2" width="82.00390625" style="24" bestFit="1" customWidth="1"/>
    <col min="3" max="3" width="12.7109375" style="24" customWidth="1"/>
    <col min="4" max="6" width="10.7109375" style="24" customWidth="1"/>
    <col min="7" max="7" width="2.8515625" style="23" customWidth="1"/>
    <col min="8" max="16384" width="11.421875" style="23" customWidth="1"/>
  </cols>
  <sheetData>
    <row r="1" spans="1:7" ht="15" customHeight="1">
      <c r="A1" s="190"/>
      <c r="B1" s="190"/>
      <c r="C1" s="190"/>
      <c r="D1" s="190"/>
      <c r="E1" s="190"/>
      <c r="F1" s="190"/>
      <c r="G1" s="190"/>
    </row>
    <row r="2" spans="1:7" s="24" customFormat="1" ht="60" customHeight="1">
      <c r="A2" s="26"/>
      <c r="B2" s="26"/>
      <c r="C2" s="26"/>
      <c r="D2" s="26"/>
      <c r="E2" s="26"/>
      <c r="F2" s="26"/>
      <c r="G2" s="191"/>
    </row>
    <row r="3" spans="1:7" s="24" customFormat="1" ht="56.25" customHeight="1">
      <c r="A3" s="26"/>
      <c r="B3" s="26"/>
      <c r="C3" s="26"/>
      <c r="D3" s="26"/>
      <c r="E3" s="26"/>
      <c r="F3" s="26"/>
      <c r="G3" s="191"/>
    </row>
    <row r="4" spans="1:7" s="24" customFormat="1" ht="30" customHeight="1" thickBot="1">
      <c r="A4" s="192" t="s">
        <v>179</v>
      </c>
      <c r="B4" s="192"/>
      <c r="C4" s="192"/>
      <c r="D4" s="192"/>
      <c r="E4" s="192"/>
      <c r="F4" s="192"/>
      <c r="G4" s="191"/>
    </row>
    <row r="5" spans="1:7" s="24" customFormat="1" ht="26.25" customHeight="1">
      <c r="A5" s="185"/>
      <c r="B5" s="185"/>
      <c r="C5" s="185"/>
      <c r="D5" s="185"/>
      <c r="E5" s="185"/>
      <c r="F5" s="185"/>
      <c r="G5" s="191"/>
    </row>
    <row r="6" spans="1:7" s="24" customFormat="1" ht="19.5" customHeight="1">
      <c r="A6" s="185"/>
      <c r="B6" s="185"/>
      <c r="C6" s="185"/>
      <c r="D6" s="185"/>
      <c r="E6" s="185"/>
      <c r="F6" s="185"/>
      <c r="G6" s="191"/>
    </row>
    <row r="7" spans="1:7" s="24" customFormat="1" ht="19.5" customHeight="1">
      <c r="A7" s="185"/>
      <c r="B7" s="185"/>
      <c r="C7" s="185"/>
      <c r="D7" s="185"/>
      <c r="E7" s="185"/>
      <c r="F7" s="185"/>
      <c r="G7" s="191"/>
    </row>
    <row r="8" spans="1:7" s="24" customFormat="1" ht="19.5" customHeight="1">
      <c r="A8" s="185"/>
      <c r="B8" s="185"/>
      <c r="C8" s="185"/>
      <c r="D8" s="185"/>
      <c r="E8" s="185"/>
      <c r="F8" s="185"/>
      <c r="G8" s="191"/>
    </row>
    <row r="9" spans="1:9" s="24" customFormat="1" ht="19.5" customHeight="1">
      <c r="A9" s="185"/>
      <c r="B9" s="185"/>
      <c r="C9" s="185"/>
      <c r="D9" s="185"/>
      <c r="E9" s="185"/>
      <c r="F9" s="185"/>
      <c r="G9" s="191"/>
      <c r="I9" s="23"/>
    </row>
    <row r="10" spans="1:7" s="24" customFormat="1" ht="19.5" customHeight="1">
      <c r="A10" s="185"/>
      <c r="B10" s="185"/>
      <c r="C10" s="185"/>
      <c r="D10" s="185"/>
      <c r="E10" s="185"/>
      <c r="F10" s="185"/>
      <c r="G10" s="191"/>
    </row>
    <row r="11" spans="1:7" s="24" customFormat="1" ht="30" customHeight="1">
      <c r="A11" s="186"/>
      <c r="B11" s="187"/>
      <c r="C11" s="187"/>
      <c r="D11" s="187"/>
      <c r="E11" s="187"/>
      <c r="F11" s="188"/>
      <c r="G11" s="191"/>
    </row>
    <row r="12" spans="1:7" s="24" customFormat="1" ht="26.25" customHeight="1">
      <c r="A12" s="57" t="s">
        <v>16</v>
      </c>
      <c r="B12" s="57" t="s">
        <v>131</v>
      </c>
      <c r="C12" s="57" t="s">
        <v>17</v>
      </c>
      <c r="D12" s="58" t="s">
        <v>18</v>
      </c>
      <c r="E12" s="58" t="s">
        <v>19</v>
      </c>
      <c r="F12" s="58" t="s">
        <v>20</v>
      </c>
      <c r="G12" s="191"/>
    </row>
    <row r="13" spans="1:7" s="24" customFormat="1" ht="26.25" customHeight="1">
      <c r="A13" s="189" t="s">
        <v>21</v>
      </c>
      <c r="B13" s="189"/>
      <c r="C13" s="189"/>
      <c r="D13" s="189"/>
      <c r="E13" s="189"/>
      <c r="F13" s="189"/>
      <c r="G13" s="191"/>
    </row>
    <row r="14" spans="1:7" s="24" customFormat="1" ht="19.5" customHeight="1">
      <c r="A14" s="56" t="s">
        <v>22</v>
      </c>
      <c r="B14" s="56" t="s">
        <v>132</v>
      </c>
      <c r="C14" s="114"/>
      <c r="D14" s="113"/>
      <c r="E14" s="113"/>
      <c r="F14" s="113"/>
      <c r="G14" s="191"/>
    </row>
    <row r="15" spans="1:7" s="24" customFormat="1" ht="19.5" customHeight="1">
      <c r="A15" s="56" t="s">
        <v>23</v>
      </c>
      <c r="B15" s="56" t="s">
        <v>133</v>
      </c>
      <c r="C15" s="114"/>
      <c r="D15" s="113"/>
      <c r="E15" s="113"/>
      <c r="F15" s="113"/>
      <c r="G15" s="191"/>
    </row>
    <row r="16" spans="1:7" s="24" customFormat="1" ht="19.5" customHeight="1">
      <c r="A16" s="56" t="s">
        <v>24</v>
      </c>
      <c r="B16" s="56" t="s">
        <v>134</v>
      </c>
      <c r="C16" s="114"/>
      <c r="D16" s="113"/>
      <c r="E16" s="113"/>
      <c r="F16" s="113"/>
      <c r="G16" s="191"/>
    </row>
    <row r="17" spans="1:7" s="24" customFormat="1" ht="19.5" customHeight="1">
      <c r="A17" s="56" t="s">
        <v>25</v>
      </c>
      <c r="B17" s="56" t="s">
        <v>135</v>
      </c>
      <c r="C17" s="114"/>
      <c r="D17" s="113"/>
      <c r="E17" s="113"/>
      <c r="F17" s="113"/>
      <c r="G17" s="191"/>
    </row>
    <row r="18" spans="1:7" s="24" customFormat="1" ht="19.5" customHeight="1">
      <c r="A18" s="56" t="s">
        <v>26</v>
      </c>
      <c r="B18" s="56" t="s">
        <v>136</v>
      </c>
      <c r="C18" s="114"/>
      <c r="D18" s="113"/>
      <c r="E18" s="113"/>
      <c r="F18" s="113"/>
      <c r="G18" s="191"/>
    </row>
    <row r="19" spans="1:7" s="24" customFormat="1" ht="19.5" customHeight="1">
      <c r="A19" s="56" t="s">
        <v>27</v>
      </c>
      <c r="B19" s="56" t="s">
        <v>137</v>
      </c>
      <c r="C19" s="114"/>
      <c r="D19" s="113"/>
      <c r="E19" s="113"/>
      <c r="F19" s="113"/>
      <c r="G19" s="191"/>
    </row>
    <row r="20" spans="1:7" s="24" customFormat="1" ht="19.5" customHeight="1">
      <c r="A20" s="56" t="s">
        <v>28</v>
      </c>
      <c r="B20" s="56" t="s">
        <v>138</v>
      </c>
      <c r="C20" s="114"/>
      <c r="D20" s="113"/>
      <c r="E20" s="113"/>
      <c r="F20" s="113"/>
      <c r="G20" s="191"/>
    </row>
    <row r="21" spans="1:7" s="24" customFormat="1" ht="19.5" customHeight="1">
      <c r="A21" s="56" t="s">
        <v>29</v>
      </c>
      <c r="B21" s="56" t="s">
        <v>139</v>
      </c>
      <c r="C21" s="114"/>
      <c r="D21" s="113"/>
      <c r="E21" s="113"/>
      <c r="F21" s="113"/>
      <c r="G21" s="191"/>
    </row>
    <row r="22" spans="1:7" s="24" customFormat="1" ht="19.5" customHeight="1">
      <c r="A22" s="56" t="s">
        <v>30</v>
      </c>
      <c r="B22" s="56" t="s">
        <v>140</v>
      </c>
      <c r="C22" s="114"/>
      <c r="D22" s="113"/>
      <c r="E22" s="113"/>
      <c r="F22" s="113"/>
      <c r="G22" s="191"/>
    </row>
    <row r="23" spans="1:7" s="24" customFormat="1" ht="26.25" customHeight="1">
      <c r="A23" s="182" t="s">
        <v>31</v>
      </c>
      <c r="B23" s="182"/>
      <c r="C23" s="182"/>
      <c r="D23" s="182"/>
      <c r="E23" s="182"/>
      <c r="F23" s="182"/>
      <c r="G23" s="191"/>
    </row>
    <row r="24" spans="1:7" s="24" customFormat="1" ht="19.5" customHeight="1">
      <c r="A24" s="56" t="s">
        <v>32</v>
      </c>
      <c r="B24" s="56" t="s">
        <v>141</v>
      </c>
      <c r="C24" s="114"/>
      <c r="D24" s="113"/>
      <c r="E24" s="113"/>
      <c r="F24" s="113"/>
      <c r="G24" s="191"/>
    </row>
    <row r="25" spans="1:7" s="24" customFormat="1" ht="19.5" customHeight="1">
      <c r="A25" s="56" t="s">
        <v>33</v>
      </c>
      <c r="B25" s="56" t="s">
        <v>142</v>
      </c>
      <c r="C25" s="114"/>
      <c r="D25" s="113"/>
      <c r="E25" s="113"/>
      <c r="F25" s="113"/>
      <c r="G25" s="191"/>
    </row>
    <row r="26" spans="1:7" s="24" customFormat="1" ht="19.5" customHeight="1">
      <c r="A26" s="56" t="s">
        <v>34</v>
      </c>
      <c r="B26" s="56" t="s">
        <v>143</v>
      </c>
      <c r="C26" s="114"/>
      <c r="D26" s="113"/>
      <c r="E26" s="113"/>
      <c r="F26" s="113"/>
      <c r="G26" s="191"/>
    </row>
    <row r="27" spans="1:7" s="24" customFormat="1" ht="19.5" customHeight="1">
      <c r="A27" s="56" t="s">
        <v>35</v>
      </c>
      <c r="B27" s="56" t="s">
        <v>144</v>
      </c>
      <c r="C27" s="114"/>
      <c r="D27" s="113"/>
      <c r="E27" s="113"/>
      <c r="F27" s="113"/>
      <c r="G27" s="191"/>
    </row>
    <row r="28" spans="1:7" s="24" customFormat="1" ht="26.25" customHeight="1">
      <c r="A28" s="182" t="s">
        <v>36</v>
      </c>
      <c r="B28" s="182"/>
      <c r="C28" s="182"/>
      <c r="D28" s="182"/>
      <c r="E28" s="182"/>
      <c r="F28" s="182"/>
      <c r="G28" s="191"/>
    </row>
    <row r="29" spans="1:7" s="24" customFormat="1" ht="19.5" customHeight="1">
      <c r="A29" s="56" t="s">
        <v>37</v>
      </c>
      <c r="B29" s="56" t="s">
        <v>145</v>
      </c>
      <c r="C29" s="114"/>
      <c r="D29" s="113"/>
      <c r="E29" s="113"/>
      <c r="F29" s="113"/>
      <c r="G29" s="191"/>
    </row>
    <row r="30" spans="1:7" s="24" customFormat="1" ht="19.5" customHeight="1">
      <c r="A30" s="56" t="s">
        <v>38</v>
      </c>
      <c r="B30" s="56" t="s">
        <v>146</v>
      </c>
      <c r="C30" s="114"/>
      <c r="D30" s="113"/>
      <c r="E30" s="113"/>
      <c r="F30" s="113"/>
      <c r="G30" s="191"/>
    </row>
    <row r="31" spans="1:7" s="24" customFormat="1" ht="19.5" customHeight="1">
      <c r="A31" s="56" t="s">
        <v>39</v>
      </c>
      <c r="B31" s="56" t="s">
        <v>147</v>
      </c>
      <c r="C31" s="114"/>
      <c r="D31" s="113"/>
      <c r="E31" s="113"/>
      <c r="F31" s="113"/>
      <c r="G31" s="191"/>
    </row>
    <row r="32" spans="1:7" s="24" customFormat="1" ht="19.5" customHeight="1">
      <c r="A32" s="56" t="s">
        <v>40</v>
      </c>
      <c r="B32" s="56" t="s">
        <v>148</v>
      </c>
      <c r="C32" s="114"/>
      <c r="D32" s="113"/>
      <c r="E32" s="113"/>
      <c r="F32" s="113"/>
      <c r="G32" s="191"/>
    </row>
    <row r="33" spans="1:7" s="24" customFormat="1" ht="26.25" customHeight="1">
      <c r="A33" s="182" t="s">
        <v>41</v>
      </c>
      <c r="B33" s="182"/>
      <c r="C33" s="182"/>
      <c r="D33" s="182"/>
      <c r="E33" s="182"/>
      <c r="F33" s="182"/>
      <c r="G33" s="191"/>
    </row>
    <row r="34" spans="1:7" s="24" customFormat="1" ht="19.5" customHeight="1">
      <c r="A34" s="56" t="s">
        <v>42</v>
      </c>
      <c r="B34" s="56" t="s">
        <v>149</v>
      </c>
      <c r="C34" s="114"/>
      <c r="D34" s="113"/>
      <c r="E34" s="113"/>
      <c r="F34" s="113"/>
      <c r="G34" s="191"/>
    </row>
    <row r="35" spans="1:7" s="24" customFormat="1" ht="19.5" customHeight="1">
      <c r="A35" s="56" t="s">
        <v>43</v>
      </c>
      <c r="B35" s="56" t="s">
        <v>150</v>
      </c>
      <c r="C35" s="114"/>
      <c r="D35" s="113"/>
      <c r="E35" s="113"/>
      <c r="F35" s="113"/>
      <c r="G35" s="191"/>
    </row>
    <row r="36" spans="1:7" s="24" customFormat="1" ht="19.5" customHeight="1">
      <c r="A36" s="56" t="s">
        <v>44</v>
      </c>
      <c r="B36" s="56" t="s">
        <v>151</v>
      </c>
      <c r="C36" s="114"/>
      <c r="D36" s="113"/>
      <c r="E36" s="113"/>
      <c r="F36" s="113"/>
      <c r="G36" s="191"/>
    </row>
    <row r="37" spans="1:7" s="24" customFormat="1" ht="19.5" customHeight="1">
      <c r="A37" s="56" t="s">
        <v>45</v>
      </c>
      <c r="B37" s="56" t="s">
        <v>152</v>
      </c>
      <c r="C37" s="114"/>
      <c r="D37" s="113"/>
      <c r="E37" s="113"/>
      <c r="F37" s="113"/>
      <c r="G37" s="191"/>
    </row>
    <row r="38" spans="1:7" s="24" customFormat="1" ht="26.25" customHeight="1">
      <c r="A38" s="182" t="s">
        <v>46</v>
      </c>
      <c r="B38" s="182"/>
      <c r="C38" s="182"/>
      <c r="D38" s="182"/>
      <c r="E38" s="182"/>
      <c r="F38" s="182"/>
      <c r="G38" s="191"/>
    </row>
    <row r="39" spans="1:7" s="24" customFormat="1" ht="19.5" customHeight="1">
      <c r="A39" s="56" t="s">
        <v>47</v>
      </c>
      <c r="B39" s="56" t="s">
        <v>153</v>
      </c>
      <c r="C39" s="114"/>
      <c r="D39" s="113"/>
      <c r="E39" s="113"/>
      <c r="F39" s="113"/>
      <c r="G39" s="191"/>
    </row>
    <row r="40" spans="1:7" s="24" customFormat="1" ht="19.5" customHeight="1">
      <c r="A40" s="56" t="s">
        <v>48</v>
      </c>
      <c r="B40" s="56" t="s">
        <v>154</v>
      </c>
      <c r="C40" s="114"/>
      <c r="D40" s="113"/>
      <c r="E40" s="113"/>
      <c r="F40" s="113"/>
      <c r="G40" s="191"/>
    </row>
    <row r="41" spans="1:7" s="24" customFormat="1" ht="19.5" customHeight="1">
      <c r="A41" s="56" t="s">
        <v>49</v>
      </c>
      <c r="B41" s="56" t="s">
        <v>155</v>
      </c>
      <c r="C41" s="114"/>
      <c r="D41" s="113"/>
      <c r="E41" s="113"/>
      <c r="F41" s="113"/>
      <c r="G41" s="191"/>
    </row>
    <row r="42" spans="1:7" s="24" customFormat="1" ht="19.5" customHeight="1">
      <c r="A42" s="56" t="s">
        <v>50</v>
      </c>
      <c r="B42" s="56" t="s">
        <v>156</v>
      </c>
      <c r="C42" s="114"/>
      <c r="D42" s="113"/>
      <c r="E42" s="113"/>
      <c r="F42" s="113"/>
      <c r="G42" s="191"/>
    </row>
    <row r="43" spans="1:7" s="24" customFormat="1" ht="19.5" customHeight="1">
      <c r="A43" s="56" t="s">
        <v>51</v>
      </c>
      <c r="B43" s="56" t="s">
        <v>157</v>
      </c>
      <c r="C43" s="114"/>
      <c r="D43" s="113"/>
      <c r="E43" s="113"/>
      <c r="F43" s="113"/>
      <c r="G43" s="191"/>
    </row>
    <row r="44" spans="1:7" s="24" customFormat="1" ht="19.5" customHeight="1">
      <c r="A44" s="56" t="s">
        <v>52</v>
      </c>
      <c r="B44" s="56" t="s">
        <v>158</v>
      </c>
      <c r="C44" s="114"/>
      <c r="D44" s="113"/>
      <c r="E44" s="113"/>
      <c r="F44" s="113"/>
      <c r="G44" s="191"/>
    </row>
    <row r="45" spans="1:7" s="24" customFormat="1" ht="19.5" customHeight="1">
      <c r="A45" s="56" t="s">
        <v>53</v>
      </c>
      <c r="B45" s="56" t="s">
        <v>159</v>
      </c>
      <c r="C45" s="114"/>
      <c r="D45" s="113"/>
      <c r="E45" s="113"/>
      <c r="F45" s="113"/>
      <c r="G45" s="191"/>
    </row>
    <row r="46" spans="1:7" s="24" customFormat="1" ht="25.5" customHeight="1">
      <c r="A46" s="182" t="s">
        <v>54</v>
      </c>
      <c r="B46" s="182"/>
      <c r="C46" s="182"/>
      <c r="D46" s="182"/>
      <c r="E46" s="182"/>
      <c r="F46" s="182"/>
      <c r="G46" s="191"/>
    </row>
    <row r="47" spans="1:7" s="24" customFormat="1" ht="19.5" customHeight="1">
      <c r="A47" s="56" t="s">
        <v>55</v>
      </c>
      <c r="B47" s="56" t="s">
        <v>100</v>
      </c>
      <c r="C47" s="114"/>
      <c r="D47" s="113"/>
      <c r="E47" s="113"/>
      <c r="F47" s="113"/>
      <c r="G47" s="191"/>
    </row>
    <row r="48" spans="1:7" s="24" customFormat="1" ht="30" customHeight="1">
      <c r="A48" s="25"/>
      <c r="B48" s="25"/>
      <c r="C48" s="25"/>
      <c r="D48" s="25"/>
      <c r="E48" s="25"/>
      <c r="F48" s="25"/>
      <c r="G48" s="191"/>
    </row>
    <row r="49" spans="1:7" s="55" customFormat="1" ht="30" customHeight="1">
      <c r="A49" s="183" t="s">
        <v>180</v>
      </c>
      <c r="B49" s="183"/>
      <c r="C49" s="183"/>
      <c r="D49" s="183"/>
      <c r="E49" s="183"/>
      <c r="F49" s="183"/>
      <c r="G49" s="191"/>
    </row>
    <row r="50" spans="1:7" s="55" customFormat="1" ht="33.75" customHeight="1">
      <c r="A50" s="183" t="s">
        <v>160</v>
      </c>
      <c r="B50" s="184"/>
      <c r="C50" s="184"/>
      <c r="D50" s="184"/>
      <c r="E50" s="184"/>
      <c r="F50" s="184"/>
      <c r="G50" s="191"/>
    </row>
    <row r="51" spans="1:7" ht="15" customHeight="1">
      <c r="A51" s="190"/>
      <c r="B51" s="190"/>
      <c r="C51" s="190"/>
      <c r="D51" s="190"/>
      <c r="E51" s="190"/>
      <c r="F51" s="190"/>
      <c r="G51" s="190"/>
    </row>
  </sheetData>
  <sheetProtection password="CE44" sheet="1" objects="1" scenarios="1" selectLockedCells="1" selectUnlockedCells="1"/>
  <mergeCells count="19">
    <mergeCell ref="A51:G51"/>
    <mergeCell ref="A1:G1"/>
    <mergeCell ref="G2:G50"/>
    <mergeCell ref="A5:F5"/>
    <mergeCell ref="A6:F6"/>
    <mergeCell ref="A7:F7"/>
    <mergeCell ref="A8:F8"/>
    <mergeCell ref="A9:F9"/>
    <mergeCell ref="A4:F4"/>
    <mergeCell ref="A38:F38"/>
    <mergeCell ref="A46:F46"/>
    <mergeCell ref="A49:F49"/>
    <mergeCell ref="A50:F50"/>
    <mergeCell ref="A10:F10"/>
    <mergeCell ref="A11:F11"/>
    <mergeCell ref="A13:F13"/>
    <mergeCell ref="A23:F23"/>
    <mergeCell ref="A28:F28"/>
    <mergeCell ref="A33:F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3"/>
  <drawing r:id="rId2"/>
  <legacyDrawing r:id="rId1"/>
</worksheet>
</file>

<file path=xl/worksheets/sheet5.xml><?xml version="1.0" encoding="utf-8"?>
<worksheet xmlns="http://schemas.openxmlformats.org/spreadsheetml/2006/main" xmlns:r="http://schemas.openxmlformats.org/officeDocument/2006/relationships">
  <sheetPr codeName="Hoja4">
    <tabColor theme="4" tint="0.39998000860214233"/>
    <pageSetUpPr fitToPage="1"/>
  </sheetPr>
  <dimension ref="A1:BD42"/>
  <sheetViews>
    <sheetView showGridLines="0" zoomScalePageLayoutView="0" workbookViewId="0" topLeftCell="A1">
      <selection activeCell="A1" sqref="A1:AX1"/>
    </sheetView>
  </sheetViews>
  <sheetFormatPr defaultColWidth="11.421875" defaultRowHeight="15"/>
  <cols>
    <col min="1" max="1" width="2.8515625" style="13" customWidth="1"/>
    <col min="2" max="2" width="15.00390625" style="13" bestFit="1" customWidth="1"/>
    <col min="3" max="3" width="8.00390625" style="13" customWidth="1"/>
    <col min="4" max="4" width="42.8515625" style="13" customWidth="1"/>
    <col min="5" max="5" width="35.7109375" style="13" customWidth="1"/>
    <col min="6" max="6" width="31.28125" style="13" customWidth="1"/>
    <col min="7" max="7" width="4.00390625" style="13" customWidth="1"/>
    <col min="8" max="8" width="2.7109375" style="3" customWidth="1"/>
    <col min="9" max="48" width="2.7109375" style="13" customWidth="1"/>
    <col min="49" max="49" width="2.57421875" style="13" customWidth="1"/>
    <col min="50" max="50" width="2.8515625" style="13" customWidth="1"/>
    <col min="51" max="56" width="11.421875" style="13" hidden="1" customWidth="1"/>
    <col min="57" max="58" width="0" style="13" hidden="1" customWidth="1"/>
    <col min="59" max="16384" width="11.421875" style="13" customWidth="1"/>
  </cols>
  <sheetData>
    <row r="1" spans="1:50" ht="15" customHeight="1">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row>
    <row r="2" spans="1:50" ht="30" customHeight="1" thickBot="1">
      <c r="A2" s="210"/>
      <c r="B2" s="192" t="s">
        <v>97</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210"/>
    </row>
    <row r="3" spans="1:50" ht="30" customHeight="1">
      <c r="A3" s="210"/>
      <c r="B3" s="211" t="s">
        <v>67</v>
      </c>
      <c r="C3" s="211"/>
      <c r="D3" s="211"/>
      <c r="E3" s="211"/>
      <c r="F3" s="211"/>
      <c r="G3" s="211"/>
      <c r="H3" s="211"/>
      <c r="I3" s="211"/>
      <c r="J3" s="211"/>
      <c r="K3" s="211"/>
      <c r="L3" s="211"/>
      <c r="M3" s="211"/>
      <c r="N3" s="211"/>
      <c r="O3" s="211"/>
      <c r="P3" s="211"/>
      <c r="Q3" s="211"/>
      <c r="R3" s="182" t="s">
        <v>0</v>
      </c>
      <c r="S3" s="182"/>
      <c r="T3" s="182"/>
      <c r="U3" s="182"/>
      <c r="V3" s="182"/>
      <c r="W3" s="182"/>
      <c r="X3" s="182"/>
      <c r="Y3" s="182"/>
      <c r="Z3" s="182"/>
      <c r="AA3" s="182"/>
      <c r="AB3" s="182" t="s">
        <v>1</v>
      </c>
      <c r="AC3" s="182"/>
      <c r="AD3" s="182"/>
      <c r="AE3" s="182"/>
      <c r="AF3" s="182"/>
      <c r="AG3" s="182"/>
      <c r="AH3" s="182"/>
      <c r="AI3" s="182"/>
      <c r="AJ3" s="182"/>
      <c r="AK3" s="182"/>
      <c r="AL3" s="182"/>
      <c r="AM3" s="182"/>
      <c r="AN3" s="182"/>
      <c r="AO3" s="182"/>
      <c r="AP3" s="182"/>
      <c r="AQ3" s="182"/>
      <c r="AR3" s="182"/>
      <c r="AS3" s="182"/>
      <c r="AT3" s="182"/>
      <c r="AU3" s="182"/>
      <c r="AV3" s="182"/>
      <c r="AW3" s="182"/>
      <c r="AX3" s="210"/>
    </row>
    <row r="4" spans="1:50" ht="22.5" customHeight="1">
      <c r="A4" s="210"/>
      <c r="B4" s="208" t="s">
        <v>3</v>
      </c>
      <c r="C4" s="208"/>
      <c r="D4" s="205">
        <f>IF('Carga de datos'!E7="","",'Carga de datos'!E7)</f>
      </c>
      <c r="E4" s="205"/>
      <c r="F4" s="205"/>
      <c r="G4" s="205"/>
      <c r="H4" s="205"/>
      <c r="I4" s="205"/>
      <c r="J4" s="205"/>
      <c r="K4" s="205"/>
      <c r="L4" s="205"/>
      <c r="M4" s="205"/>
      <c r="N4" s="205"/>
      <c r="O4" s="205"/>
      <c r="P4" s="205"/>
      <c r="Q4" s="205"/>
      <c r="R4" s="204">
        <f>IF('Carga de datos'!E8="","",'Carga de datos'!E8)</f>
      </c>
      <c r="S4" s="204"/>
      <c r="T4" s="204"/>
      <c r="U4" s="204"/>
      <c r="V4" s="204"/>
      <c r="W4" s="204"/>
      <c r="X4" s="204"/>
      <c r="Y4" s="204"/>
      <c r="Z4" s="204"/>
      <c r="AA4" s="204"/>
      <c r="AB4" s="204">
        <f>IF('Carga de datos'!E9="","",'Carga de datos'!E9)</f>
      </c>
      <c r="AC4" s="204"/>
      <c r="AD4" s="204"/>
      <c r="AE4" s="204"/>
      <c r="AF4" s="204"/>
      <c r="AG4" s="204"/>
      <c r="AH4" s="204"/>
      <c r="AI4" s="204"/>
      <c r="AJ4" s="204"/>
      <c r="AK4" s="204"/>
      <c r="AL4" s="207"/>
      <c r="AM4" s="207"/>
      <c r="AN4" s="207"/>
      <c r="AO4" s="207"/>
      <c r="AP4" s="207"/>
      <c r="AQ4" s="207"/>
      <c r="AR4" s="207"/>
      <c r="AS4" s="207"/>
      <c r="AT4" s="207"/>
      <c r="AU4" s="207"/>
      <c r="AV4" s="207"/>
      <c r="AW4" s="207"/>
      <c r="AX4" s="210"/>
    </row>
    <row r="5" spans="1:50" ht="30" customHeight="1">
      <c r="A5" s="210"/>
      <c r="B5" s="182" t="s">
        <v>64</v>
      </c>
      <c r="C5" s="182"/>
      <c r="D5" s="182"/>
      <c r="E5" s="182"/>
      <c r="F5" s="182"/>
      <c r="G5" s="182"/>
      <c r="H5" s="182"/>
      <c r="I5" s="182"/>
      <c r="J5" s="182"/>
      <c r="K5" s="182"/>
      <c r="L5" s="182"/>
      <c r="M5" s="182"/>
      <c r="N5" s="182"/>
      <c r="O5" s="182"/>
      <c r="P5" s="182"/>
      <c r="Q5" s="182"/>
      <c r="R5" s="182" t="s">
        <v>68</v>
      </c>
      <c r="S5" s="182"/>
      <c r="T5" s="182"/>
      <c r="U5" s="182"/>
      <c r="V5" s="182"/>
      <c r="W5" s="182"/>
      <c r="X5" s="182"/>
      <c r="Y5" s="182"/>
      <c r="Z5" s="182"/>
      <c r="AA5" s="182"/>
      <c r="AB5" s="182" t="s">
        <v>1</v>
      </c>
      <c r="AC5" s="182"/>
      <c r="AD5" s="182"/>
      <c r="AE5" s="182"/>
      <c r="AF5" s="182"/>
      <c r="AG5" s="182"/>
      <c r="AH5" s="182"/>
      <c r="AI5" s="182"/>
      <c r="AJ5" s="182"/>
      <c r="AK5" s="182"/>
      <c r="AL5" s="182"/>
      <c r="AM5" s="182"/>
      <c r="AN5" s="182"/>
      <c r="AO5" s="182"/>
      <c r="AP5" s="182"/>
      <c r="AQ5" s="182"/>
      <c r="AR5" s="182"/>
      <c r="AS5" s="182"/>
      <c r="AT5" s="182"/>
      <c r="AU5" s="182"/>
      <c r="AV5" s="182"/>
      <c r="AW5" s="182"/>
      <c r="AX5" s="210"/>
    </row>
    <row r="6" spans="1:50" ht="22.5" customHeight="1">
      <c r="A6" s="210"/>
      <c r="B6" s="208" t="s">
        <v>69</v>
      </c>
      <c r="C6" s="208"/>
      <c r="D6" s="204">
        <f>IF('Fichero Excel RSE'!A7="","",MID('Fichero Excel RSE'!A7,FIND(" ",'Fichero Excel RSE'!A7,FIND(": ",'Fichero Excel RSE'!A7)+2)+1,100))</f>
      </c>
      <c r="E6" s="204"/>
      <c r="F6" s="204"/>
      <c r="G6" s="204"/>
      <c r="H6" s="204"/>
      <c r="I6" s="204"/>
      <c r="J6" s="204"/>
      <c r="K6" s="204"/>
      <c r="L6" s="204"/>
      <c r="M6" s="204"/>
      <c r="N6" s="204"/>
      <c r="O6" s="204"/>
      <c r="P6" s="204"/>
      <c r="Q6" s="204"/>
      <c r="R6" s="204">
        <f>IF('Fichero Excel RSE'!A8="","",MID('Fichero Excel RSE'!A8,FIND(": ",'Fichero Excel RSE'!A8)+2,100))</f>
      </c>
      <c r="S6" s="204"/>
      <c r="T6" s="204"/>
      <c r="U6" s="204"/>
      <c r="V6" s="204"/>
      <c r="W6" s="204"/>
      <c r="X6" s="204"/>
      <c r="Y6" s="204"/>
      <c r="Z6" s="204"/>
      <c r="AA6" s="204"/>
      <c r="AB6" s="204">
        <f>IF('Fichero Excel RSE'!A7="","",MID('Fichero Excel RSE'!A7,FIND(": ",'Fichero Excel RSE'!A7)+2,4))</f>
      </c>
      <c r="AC6" s="204"/>
      <c r="AD6" s="204"/>
      <c r="AE6" s="204"/>
      <c r="AF6" s="204"/>
      <c r="AG6" s="204"/>
      <c r="AH6" s="204"/>
      <c r="AI6" s="204"/>
      <c r="AJ6" s="204"/>
      <c r="AK6" s="204"/>
      <c r="AL6" s="205"/>
      <c r="AM6" s="205"/>
      <c r="AN6" s="205"/>
      <c r="AO6" s="205"/>
      <c r="AP6" s="205"/>
      <c r="AQ6" s="205"/>
      <c r="AR6" s="205"/>
      <c r="AS6" s="205"/>
      <c r="AT6" s="205"/>
      <c r="AU6" s="205"/>
      <c r="AV6" s="205"/>
      <c r="AW6" s="205"/>
      <c r="AX6" s="210"/>
    </row>
    <row r="7" spans="1:50" ht="37.5" customHeight="1">
      <c r="A7" s="210"/>
      <c r="B7" s="27"/>
      <c r="C7" s="27"/>
      <c r="D7" s="27"/>
      <c r="E7" s="27"/>
      <c r="F7" s="27"/>
      <c r="G7" s="27"/>
      <c r="H7" s="27"/>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10"/>
    </row>
    <row r="8" spans="1:50" s="67" customFormat="1" ht="18.75" customHeight="1">
      <c r="A8" s="210"/>
      <c r="B8" s="199" t="s">
        <v>161</v>
      </c>
      <c r="C8" s="199"/>
      <c r="D8" s="199" t="s">
        <v>71</v>
      </c>
      <c r="E8" s="199"/>
      <c r="F8" s="61" t="s">
        <v>70</v>
      </c>
      <c r="G8" s="212"/>
      <c r="H8" s="199" t="s">
        <v>73</v>
      </c>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210"/>
    </row>
    <row r="9" spans="1:56" s="71" customFormat="1" ht="15" customHeight="1">
      <c r="A9" s="210"/>
      <c r="B9" s="215"/>
      <c r="C9" s="215"/>
      <c r="D9" s="215"/>
      <c r="E9" s="215"/>
      <c r="F9" s="68" t="str">
        <f>"Año: "&amp;IF('Carga de datos'!E10=0,"",'Carga de datos'!E10)</f>
        <v>Año: N</v>
      </c>
      <c r="G9" s="213"/>
      <c r="H9" s="214" t="str">
        <f>IF('Fichero Excel RSE'!A6=0,"Año: ",'Fichero Excel RSE'!A6)</f>
        <v>Año: </v>
      </c>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0"/>
      <c r="AY9" s="69" t="s">
        <v>57</v>
      </c>
      <c r="AZ9" s="69" t="s">
        <v>58</v>
      </c>
      <c r="BA9" s="70" t="s">
        <v>59</v>
      </c>
      <c r="BB9" s="70" t="s">
        <v>60</v>
      </c>
      <c r="BC9" s="70" t="s">
        <v>61</v>
      </c>
      <c r="BD9" s="70" t="s">
        <v>62</v>
      </c>
    </row>
    <row r="10" spans="1:56" ht="37.5" customHeight="1">
      <c r="A10" s="210"/>
      <c r="B10" s="199" t="s">
        <v>54</v>
      </c>
      <c r="C10" s="199"/>
      <c r="D10" s="198" t="s">
        <v>56</v>
      </c>
      <c r="E10" s="198"/>
      <c r="F10" s="159" t="str">
        <f>IF(COUNTBLANK('Fichero Excel RSE'!D14:F22)+COUNTBLANK('Fichero Excel RSE'!D24:F27)+COUNTBLANK('Fichero Excel RSE'!D29:F32)+COUNTBLANK('Fichero Excel RSE'!D34:F37)+COUNTBLANK('Fichero Excel RSE'!D39:F45)+COUNTBLANK('Fichero Excel RSE'!D47:F47)&gt;=1,"Sector no válido, seleccione otro agregado de comparación",IF(OR('Carga de datos'!E35=0,AND('Carga de datos'!E34&lt;0,'Carga de datos'!E35&gt;0),AND('Carga de datos'!E35&lt;0,'Carga de datos'!E34&gt;0)),"Ratio no evaluable",(ABS('Carga de datos'!E34)-ABS('Carga de datos'!E35))/'Carga de datos'!E35*100))</f>
        <v>Sector no válido, seleccione otro agregado de comparación</v>
      </c>
      <c r="G10" s="34"/>
      <c r="H10" s="72">
        <f>IF(F10&lt;AY10,"0","")</f>
      </c>
      <c r="I10" s="72">
        <f>IF(F10="","",IF(AND(F10&gt;=AY10,F10&lt;(AY10+BA10)),"0",""))</f>
      </c>
      <c r="J10" s="73">
        <f>IF(F10="","",IF(AND(F10&gt;=AY10+BA10,F10&lt;(AY10+(BA10*2))),"0",""))</f>
      </c>
      <c r="K10" s="72">
        <f>IF(F10="","",IF(AND(F10&gt;=AY10+(BA10*2),F10&lt;(AY10+(BA10*3))),"0",""))</f>
      </c>
      <c r="L10" s="72">
        <f>IF(F10="","",IF(AND(F10&gt;=AY10+(BA10*3),F10&lt;(AY10+(BA10*4))),"0",""))</f>
      </c>
      <c r="M10" s="72">
        <f>IF(F10="","",IF(AND(F10&gt;=AY10+(BA10*4),F10&lt;(AY10+(BA10*5))),"0",""))</f>
      </c>
      <c r="N10" s="72">
        <f>IF(F10="","",IF(AND(F10&gt;=AY10+(BA10*5),F10&lt;(AY10+(BA10*6))),"0",""))</f>
      </c>
      <c r="O10" s="72">
        <f>IF(F10="","",IF(AND(F10&gt;=AY10+(BA10*6),F10&lt;(AY10+(BA10*7))),"0",""))</f>
      </c>
      <c r="P10" s="100">
        <f>IF(F10="","",IF(AND(F10&gt;=AY10+(BA10*7),F10&lt;(AY10+(BA10*8))),"0",""))</f>
      </c>
      <c r="Q10" s="100">
        <f>IF(F10="","",IF(AND(F10&gt;=AY10+(BA10*8),F10&lt;(AY10+(BA10*9))),"0",""))</f>
      </c>
      <c r="R10" s="101">
        <f>IF(F10="","",IF(AND(F10&gt;=AY10+(BA10*9),F10&lt;(AY10+(BA10*10))),"0",""))</f>
      </c>
      <c r="S10" s="102">
        <f>IF(F10="","",IF(AND(F10&gt;='Fichero Excel RSE'!$D$47,F10&lt;('Fichero Excel RSE'!$D$47+BB10)),"0",""))</f>
      </c>
      <c r="T10" s="103">
        <f>IF(F10="","",IF(AND(F10&gt;=('Fichero Excel RSE'!$D$47+BB10),F10&lt;('Fichero Excel RSE'!$D$47+(BB10*2))),"0",""))</f>
      </c>
      <c r="U10" s="103">
        <f>IF(F10="","",IF(AND(F10&gt;=('Fichero Excel RSE'!$D$47+(BB10*2)),F10&lt;('Fichero Excel RSE'!$D$47+(BB10*3))),"0",""))</f>
      </c>
      <c r="V10" s="76">
        <f>IF(F10="","",IF(AND(F10&gt;=('Fichero Excel RSE'!$D$47+(BB10*3)),F10&lt;('Fichero Excel RSE'!$D$47+(BB10*4))),"0",""))</f>
      </c>
      <c r="W10" s="76">
        <f>IF(F10="","",IF(AND(F10&gt;=('Fichero Excel RSE'!$D$47+(BB10*4)),F10&lt;('Fichero Excel RSE'!$D$47+(BB10*5))),"0",""))</f>
      </c>
      <c r="X10" s="76">
        <f>IF(F10="","",IF(AND(F10&gt;=('Fichero Excel RSE'!$D$47+(BB10*5)),F10&lt;('Fichero Excel RSE'!$D$47+(BB10*6))),"0",""))</f>
      </c>
      <c r="Y10" s="76">
        <f>IF(F10="","",IF(AND(F10&gt;=('Fichero Excel RSE'!$D$47+(BB10*6)),F10&lt;('Fichero Excel RSE'!$D$47+(BB10*7))),"0",""))</f>
      </c>
      <c r="Z10" s="103">
        <f>IF(F10="","",IF(AND(F10&gt;=('Fichero Excel RSE'!$D$47+(BB10*7)),F10&lt;('Fichero Excel RSE'!$D$47+(BB10*8))),"0",""))</f>
      </c>
      <c r="AA10" s="103">
        <f>IF(F10="","",IF(AND(F10&gt;=('Fichero Excel RSE'!$D$47+(BB10*8)),F10&lt;('Fichero Excel RSE'!$D$47+(BB10*9))),"0",""))</f>
      </c>
      <c r="AB10" s="104">
        <f>IF(F10="","",IF(AND(F10&gt;=('Fichero Excel RSE'!$D$47+(BB10*9)),F10&lt;('Fichero Excel RSE'!$D$47+(BB10*10))),"0",""))</f>
      </c>
      <c r="AC10" s="105">
        <f>IF(F10="","",IF(AND(F10&gt;='Fichero Excel RSE'!$E$47,F10&lt;('Fichero Excel RSE'!$E$47+BC10)),"0",""))</f>
      </c>
      <c r="AD10" s="106">
        <f>IF(F10="","",IF(AND(F10&gt;=('Fichero Excel RSE'!$E$47+BC10),F10&lt;('Fichero Excel RSE'!$E$47+(BC10*2))),"0",""))</f>
      </c>
      <c r="AE10" s="106">
        <f>IF(F10="","",IF(AND(F10&gt;=('Fichero Excel RSE'!$E$47+(BC10*2)),F10&lt;('Fichero Excel RSE'!$E$47+(BC10*3))),"0",""))</f>
      </c>
      <c r="AF10" s="81">
        <f>IF(F10="","",IF(AND(F10&gt;=('Fichero Excel RSE'!$E$47+(BC10*3)),F10&lt;('Fichero Excel RSE'!$E$47+(BC10*4))),"0",""))</f>
      </c>
      <c r="AG10" s="81">
        <f>IF(F10="","",IF(AND(F10&gt;=('Fichero Excel RSE'!$E$47+(BC10*4)),F10&lt;('Fichero Excel RSE'!$E$47+(BC10*5))),"0",""))</f>
      </c>
      <c r="AH10" s="81">
        <f>IF(F10="","",IF(AND(F10&gt;=('Fichero Excel RSE'!$E$47+(BC10*5)),F10&lt;('Fichero Excel RSE'!$E$47+(BC10*6))),"0",""))</f>
      </c>
      <c r="AI10" s="81">
        <f>IF(F10="","",IF(AND(F10&gt;=('Fichero Excel RSE'!$E$47+(BC10*6)),F10&lt;('Fichero Excel RSE'!$E$47+(BC10*7))),"0",""))</f>
      </c>
      <c r="AJ10" s="106">
        <f>IF(F10="","",IF(AND(F10&gt;=('Fichero Excel RSE'!$E$47+(BC10*7)),F10&lt;('Fichero Excel RSE'!$E$47+(BC10*8))),"0",""))</f>
      </c>
      <c r="AK10" s="106">
        <f>IF(F10="","",IF(AND(F10&gt;=('Fichero Excel RSE'!$E$47+(BC10*8)),F10&lt;('Fichero Excel RSE'!$E$47+(BC10*9))),"0",""))</f>
      </c>
      <c r="AL10" s="107">
        <f>IF(F10="","",IF(AND(F10&gt;=('Fichero Excel RSE'!$E$47+(BC10*9)),F10&lt;('Fichero Excel RSE'!$E$47+(BC10*10))),"0",""))</f>
      </c>
      <c r="AM10" s="108">
        <f>IF(F10="","",IF(AND(F10&gt;='Fichero Excel RSE'!$F$47,F10&lt;('Fichero Excel RSE'!$F$47+BD10)),"0",""))</f>
      </c>
      <c r="AN10" s="109">
        <f>IF(F10="","",IF(AND(F10&gt;=('Fichero Excel RSE'!$F$47+BD10),F10&lt;('Fichero Excel RSE'!$F$47+(BD10*2))),"0",""))</f>
      </c>
      <c r="AO10" s="109">
        <f>IF(F10="","",IF(AND(F10&gt;=('Fichero Excel RSE'!$F$47+(BD10*2)),F10&lt;('Fichero Excel RSE'!$F$47+(BD10*3))),"0",""))</f>
      </c>
      <c r="AP10" s="84">
        <f>IF(F10="","",IF(AND(F10&gt;=('Fichero Excel RSE'!$F$47+(BD10*3)),F10&lt;('Fichero Excel RSE'!$F$47+(BD10*4))),"0",""))</f>
      </c>
      <c r="AQ10" s="84">
        <f>IF(F10="","",IF(AND(F10&gt;=('Fichero Excel RSE'!$F$47+(BD10*4)),F10&lt;('Fichero Excel RSE'!$F$47+(BD10*5))),"0",""))</f>
      </c>
      <c r="AR10" s="84">
        <f>IF(F10="","",IF(AND(F10&gt;=('Fichero Excel RSE'!$F$47+(BD10*5)),F10&lt;('Fichero Excel RSE'!$F$47+(BD10*6))),"0",""))</f>
      </c>
      <c r="AS10" s="84">
        <f>IF(F10="","",IF(AND(F10&gt;=('Fichero Excel RSE'!$F$47+(BD10*6)),F10&lt;('Fichero Excel RSE'!$F$47+(BD10*7))),"0",""))</f>
      </c>
      <c r="AT10" s="84">
        <f>IF(F10="","",IF(AND(F10&gt;=('Fichero Excel RSE'!$F$47+(BD10*7)),F10&lt;('Fichero Excel RSE'!$F$47+(BD10*8))),"0",""))</f>
      </c>
      <c r="AU10" s="84">
        <f>IF(F10="","",IF(AND(F10&gt;=('Fichero Excel RSE'!$F$47+(BD10*8)),F10&lt;('Fichero Excel RSE'!$F$47+(BD10*9))),"0",""))</f>
      </c>
      <c r="AV10" s="84">
        <f>IF(F10="","",IF(AND(F10&gt;=('Fichero Excel RSE'!$F$47+(BD10*9)),F10&lt;('Fichero Excel RSE'!$F$47+(BD10*10))),"0",""))</f>
      </c>
      <c r="AW10" s="84">
        <f>IF(OR(F10="Ratio no evaluable",F10="Sector no válido, seleccione otro agregado de comparación"),"",IF(F10&gt;=AZ10,"0",""))</f>
      </c>
      <c r="AX10" s="210"/>
      <c r="AY10" s="136">
        <f>'Fichero Excel RSE'!$D$47-('Fichero Excel RSE'!$E$47-'Fichero Excel RSE'!$D$47)</f>
        <v>0</v>
      </c>
      <c r="AZ10" s="136">
        <f>'Fichero Excel RSE'!$F$47+('Fichero Excel RSE'!$F$47-'Fichero Excel RSE'!$E$47)</f>
        <v>0</v>
      </c>
      <c r="BA10" s="137">
        <f>('Fichero Excel RSE'!$D$47-AY10)/10</f>
        <v>0</v>
      </c>
      <c r="BB10" s="137">
        <f>('Fichero Excel RSE'!$E$47-'Fichero Excel RSE'!$D$47)/10</f>
        <v>0</v>
      </c>
      <c r="BC10" s="137">
        <f>('Fichero Excel RSE'!$F$47-'Fichero Excel RSE'!$E$47)/10</f>
        <v>0</v>
      </c>
      <c r="BD10" s="137">
        <f>(AZ10-'Fichero Excel RSE'!$F$47)/10</f>
        <v>0</v>
      </c>
    </row>
    <row r="11" spans="1:50" ht="19.5" customHeight="1">
      <c r="A11" s="210"/>
      <c r="B11" s="40"/>
      <c r="C11" s="40"/>
      <c r="D11" s="39"/>
      <c r="E11" s="39"/>
      <c r="F11" s="157"/>
      <c r="G11" s="32"/>
      <c r="H11" s="78"/>
      <c r="I11" s="78"/>
      <c r="J11" s="78"/>
      <c r="K11" s="78"/>
      <c r="L11" s="78"/>
      <c r="M11" s="78"/>
      <c r="N11" s="78"/>
      <c r="O11" s="78"/>
      <c r="P11" s="200" t="str">
        <f>"Q1 = "&amp;IF(COUNTBLANK('Fichero Excel RSE'!D14:F22)+COUNTBLANK('Fichero Excel RSE'!D24:F27)+COUNTBLANK('Fichero Excel RSE'!D29:F32)+COUNTBLANK('Fichero Excel RSE'!D34:F37)+COUNTBLANK('Fichero Excel RSE'!D39:F45)+COUNTBLANK('Fichero Excel RSE'!D47:F47)&gt;=1,"ND",'Fichero Excel RSE'!$D$47)</f>
        <v>Q1 = ND</v>
      </c>
      <c r="Q11" s="201"/>
      <c r="R11" s="201"/>
      <c r="S11" s="201"/>
      <c r="T11" s="201"/>
      <c r="U11" s="202"/>
      <c r="V11" s="28"/>
      <c r="W11" s="28"/>
      <c r="X11" s="28"/>
      <c r="Y11" s="28"/>
      <c r="Z11" s="200" t="str">
        <f>"Q2 = "&amp;IF(COUNTBLANK('Fichero Excel RSE'!D14:F22)+COUNTBLANK('Fichero Excel RSE'!D24:F27)+COUNTBLANK('Fichero Excel RSE'!D29:F32)+COUNTBLANK('Fichero Excel RSE'!D34:F37)+COUNTBLANK('Fichero Excel RSE'!D39:F45)+COUNTBLANK('Fichero Excel RSE'!D47:F47)&gt;=1,"ND",'Fichero Excel RSE'!$E$47)</f>
        <v>Q2 = ND</v>
      </c>
      <c r="AA11" s="201"/>
      <c r="AB11" s="201"/>
      <c r="AC11" s="201"/>
      <c r="AD11" s="201"/>
      <c r="AE11" s="202"/>
      <c r="AF11" s="28"/>
      <c r="AG11" s="28"/>
      <c r="AH11" s="28"/>
      <c r="AI11" s="28"/>
      <c r="AJ11" s="200" t="str">
        <f>"Q3 = "&amp;IF(COUNTBLANK('Fichero Excel RSE'!D14:F22)+COUNTBLANK('Fichero Excel RSE'!D24:F27)+COUNTBLANK('Fichero Excel RSE'!D29:F32)+COUNTBLANK('Fichero Excel RSE'!D34:F37)+COUNTBLANK('Fichero Excel RSE'!D39:F45)+COUNTBLANK('Fichero Excel RSE'!D47:F47)&gt;=1,"ND",'Fichero Excel RSE'!$F$47)</f>
        <v>Q3 = ND</v>
      </c>
      <c r="AK11" s="201"/>
      <c r="AL11" s="201"/>
      <c r="AM11" s="201"/>
      <c r="AN11" s="201"/>
      <c r="AO11" s="202"/>
      <c r="AP11" s="78"/>
      <c r="AQ11" s="78"/>
      <c r="AR11" s="78"/>
      <c r="AS11" s="78"/>
      <c r="AT11" s="78"/>
      <c r="AU11" s="78"/>
      <c r="AV11" s="78"/>
      <c r="AW11" s="78"/>
      <c r="AX11" s="210"/>
    </row>
    <row r="12" spans="1:50" ht="9.75" customHeight="1">
      <c r="A12" s="210"/>
      <c r="B12" s="40"/>
      <c r="C12" s="40"/>
      <c r="D12" s="39"/>
      <c r="E12" s="39"/>
      <c r="F12" s="157"/>
      <c r="G12" s="32"/>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210"/>
    </row>
    <row r="13" spans="1:56" ht="37.5" customHeight="1">
      <c r="A13" s="210"/>
      <c r="B13" s="199" t="s">
        <v>72</v>
      </c>
      <c r="C13" s="199"/>
      <c r="D13" s="198" t="s">
        <v>163</v>
      </c>
      <c r="E13" s="198"/>
      <c r="F13"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datos'!E34&lt;=0,"Ratio no evaluable",('Carga de datos'!E34+'Carga de datos'!E36+'Carga de datos'!E37+'Carga de datos'!E38+'Carga de datos'!E39+'Carga de datos'!E40+'Carga de datos'!E41+'Carga de datos'!E42)*100/'Carga de datos'!E34))</f>
        <v>Sector no válido, seleccione otro agregado de comparación</v>
      </c>
      <c r="G13" s="34"/>
      <c r="H13" s="72">
        <f>IF(F13&lt;AY13,"0","")</f>
      </c>
      <c r="I13" s="72">
        <f>IF(F13="","",IF(AND(F13&gt;=AY13,F13&lt;(AY13+BA13)),"0",""))</f>
      </c>
      <c r="J13" s="73">
        <f>IF(F13="","",IF(AND(F13&gt;=AY13+BA13,F13&lt;(AY13+(BA13*2))),"0",""))</f>
      </c>
      <c r="K13" s="72">
        <f>IF(F13="","",IF(AND(F13&gt;=AY13+(BA13*2),F13&lt;(AY13+(BA13*3))),"0",""))</f>
      </c>
      <c r="L13" s="72">
        <f>IF(F13="","",IF(AND(F13&gt;=AY13+(BA13*3),F13&lt;(AY13+(BA13*4))),"0",""))</f>
      </c>
      <c r="M13" s="72">
        <f>IF(F13="","",IF(AND(F13&gt;=AY13+(BA13*4),F13&lt;(AY13+(BA13*5))),"0",""))</f>
      </c>
      <c r="N13" s="72">
        <f>IF(F13="","",IF(AND(F13&gt;=AY13+(BA13*5),F13&lt;(AY13+(BA13*6))),"0",""))</f>
      </c>
      <c r="O13" s="72">
        <f>IF(F13="","",IF(AND(F13&gt;=AY13+(BA13*6),F13&lt;(AY13+(BA13*7))),"0",""))</f>
      </c>
      <c r="P13" s="100">
        <f>IF(F13="","",IF(AND(F13&gt;=AY13+(BA13*7),F13&lt;(AY13+(BA13*8))),"0",""))</f>
      </c>
      <c r="Q13" s="100">
        <f>IF(F13="","",IF(AND(F13&gt;=AY13+(BA13*8),F13&lt;(AY13+(BA13*9))),"0",""))</f>
      </c>
      <c r="R13" s="101">
        <f>IF(F13="","",IF(AND(F13&gt;=AY13+(BA13*9),F13&lt;(AY13+(BA13*10))),"0",""))</f>
      </c>
      <c r="S13" s="102">
        <f>IF(F13="","",IF(AND(F13&gt;='Fichero Excel RSE'!$D$18,F13&lt;('Fichero Excel RSE'!$D$18+BB13)),"0",""))</f>
      </c>
      <c r="T13" s="103">
        <f>IF(F13="","",IF(AND(F13&gt;=('Fichero Excel RSE'!$D$18+BB13),F13&lt;('Fichero Excel RSE'!$D$18+(BB13*2))),"0",""))</f>
      </c>
      <c r="U13" s="103">
        <f>IF(F13="","",IF(AND(F13&gt;=('Fichero Excel RSE'!$D$18+(BB13*2)),F13&lt;('Fichero Excel RSE'!$D$18+(BB13*3))),"0",""))</f>
      </c>
      <c r="V13" s="76">
        <f>IF(F13="","",IF(AND(F13&gt;=('Fichero Excel RSE'!$D$18+(BB13*3)),F13&lt;('Fichero Excel RSE'!$D$18+(BB13*4))),"0",""))</f>
      </c>
      <c r="W13" s="76">
        <f>IF(F13="","",IF(AND(F13&gt;=('Fichero Excel RSE'!$D$18+(BB13*4)),F13&lt;('Fichero Excel RSE'!$D$18+(BB13*5))),"0",""))</f>
      </c>
      <c r="X13" s="76">
        <f>IF(F13="","",IF(AND(F13&gt;=('Fichero Excel RSE'!$D$18+(BB13*5)),F13&lt;('Fichero Excel RSE'!$D$18+(BB13*6))),"0",""))</f>
      </c>
      <c r="Y13" s="76">
        <f>IF(F13="","",IF(AND(F13&gt;=('Fichero Excel RSE'!$D$18+(BB13*6)),F13&lt;('Fichero Excel RSE'!$D$18+(BB13*7))),"0",""))</f>
      </c>
      <c r="Z13" s="76">
        <f>IF(F13="","",IF(AND(F13&gt;=('Fichero Excel RSE'!$D$18+(BB13*7)),F13&lt;('Fichero Excel RSE'!$D$18+(BB13*8))),"0",""))</f>
      </c>
      <c r="AA13" s="76">
        <f>IF(F13="","",IF(AND(F13&gt;=('Fichero Excel RSE'!$D$18+(BB13*8)),F13&lt;('Fichero Excel RSE'!$D$18+(BB13*9))),"0",""))</f>
      </c>
      <c r="AB13" s="77">
        <f>IF(F13="","",IF(AND(F13&gt;=('Fichero Excel RSE'!$D$18+(BB13*9)),F13&lt;('Fichero Excel RSE'!$D$18+(BB13*10))),"0",""))</f>
      </c>
      <c r="AC13" s="80">
        <f>IF(F13="","",IF(AND(F13&gt;='Fichero Excel RSE'!$E$18,F13&lt;('Fichero Excel RSE'!$E$18+BC13)),"0",""))</f>
      </c>
      <c r="AD13" s="81">
        <f>IF(F13="","",IF(AND(F13&gt;=('Fichero Excel RSE'!$E$18+BC13),F13&lt;('Fichero Excel RSE'!$E$18+(BC13*2))),"0",""))</f>
      </c>
      <c r="AE13" s="81">
        <f>IF(F13="","",IF(AND(F13&gt;=('Fichero Excel RSE'!$E$18+(BC13*2)),F13&lt;('Fichero Excel RSE'!$E$18+(BC13*3))),"0",""))</f>
      </c>
      <c r="AF13" s="81">
        <f>IF(F13="","",IF(AND(F13&gt;=('Fichero Excel RSE'!$E$18+(BC13*3)),F13&lt;('Fichero Excel RSE'!$E$18+(BC13*4))),"0",""))</f>
      </c>
      <c r="AG13" s="81">
        <f>IF(F13="","",IF(AND(F13&gt;=('Fichero Excel RSE'!$E$18+(BC13*4)),F13&lt;('Fichero Excel RSE'!$E$18+(BC13*5))),"0",""))</f>
      </c>
      <c r="AH13" s="81">
        <f>IF(F13="","",IF(AND(F13&gt;=('Fichero Excel RSE'!$E$18+(BC13*5)),F13&lt;('Fichero Excel RSE'!$E$18+(BC13*6))),"0",""))</f>
      </c>
      <c r="AI13" s="81">
        <f>IF(F13="","",IF(AND(F13&gt;=('Fichero Excel RSE'!$E$18+(BC13*6)),F13&lt;('Fichero Excel RSE'!$E$18+(BC13*7))),"0",""))</f>
      </c>
      <c r="AJ13" s="81">
        <f>IF(F13="","",IF(AND(F13&gt;=('Fichero Excel RSE'!$E$18+(BC13*7)),F13&lt;('Fichero Excel RSE'!$E$18+(BC13*8))),"0",""))</f>
      </c>
      <c r="AK13" s="81">
        <f>IF(F13="","",IF(AND(F13&gt;=('Fichero Excel RSE'!$E$18+(BC13*8)),F13&lt;('Fichero Excel RSE'!$E$18+(BC13*9))),"0",""))</f>
      </c>
      <c r="AL13" s="82">
        <f>IF(F13="","",IF(AND(F13&gt;=('Fichero Excel RSE'!$E$18+(BC13*9)),F13&lt;('Fichero Excel RSE'!$E$18+(BC13*10))),"0",""))</f>
      </c>
      <c r="AM13" s="83">
        <f>IF(F13="","",IF(AND(F13&gt;='Fichero Excel RSE'!$F$18,F13&lt;('Fichero Excel RSE'!$F$18+BD13)),"0",""))</f>
      </c>
      <c r="AN13" s="84">
        <f>IF(F13="","",IF(AND(F13&gt;=('Fichero Excel RSE'!$F$18+BD13),F13&lt;('Fichero Excel RSE'!$F$18+(BD13*2))),"0",""))</f>
      </c>
      <c r="AO13" s="84">
        <f>IF(F13="","",IF(AND(F13&gt;=('Fichero Excel RSE'!$F$18+(BD13*2)),F13&lt;('Fichero Excel RSE'!$F$18+(BD13*3))),"0",""))</f>
      </c>
      <c r="AP13" s="84">
        <f>IF(F13="","",IF(AND(F13&gt;=('Fichero Excel RSE'!$F$18+(BD13*3)),F13&lt;('Fichero Excel RSE'!$F$18+(BD13*4))),"0",""))</f>
      </c>
      <c r="AQ13" s="84">
        <f>IF(F13="","",IF(AND(F13&gt;=('Fichero Excel RSE'!$F$18+(BD13*4)),F13&lt;('Fichero Excel RSE'!$F$18+(BD13*5))),"0",""))</f>
      </c>
      <c r="AR13" s="84">
        <f>IF(F13="","",IF(AND(F13&gt;=('Fichero Excel RSE'!$F$18+(BD13*5)),F13&lt;('Fichero Excel RSE'!$F$18+(BD13*6))),"0",""))</f>
      </c>
      <c r="AS13" s="84">
        <f>IF(F13="","",IF(AND(F13&gt;=('Fichero Excel RSE'!$F$18+(BD13*6)),F13&lt;('Fichero Excel RSE'!$F$18+(BD13*7))),"0",""))</f>
      </c>
      <c r="AT13" s="84">
        <f>IF(F13="","",IF(AND(F13&gt;=('Fichero Excel RSE'!$F$18+(BD13*7)),F13&lt;('Fichero Excel RSE'!$F$18+(BD13*8))),"0",""))</f>
      </c>
      <c r="AU13" s="84">
        <f>IF(F13="","",IF(AND(F13&gt;=('Fichero Excel RSE'!$F$18+(BD13*8)),F13&lt;('Fichero Excel RSE'!$F$18+(BD13*9))),"0",""))</f>
      </c>
      <c r="AV13" s="84">
        <f>IF(F13="","",IF(AND(F13&gt;=('Fichero Excel RSE'!$F$18+(BD13*9)),F13&lt;('Fichero Excel RSE'!$F$18+(BD13*10))),"0",""))</f>
      </c>
      <c r="AW13" s="84">
        <f>IF(OR(F13="Ratio no evaluable",F13="Sector no válido, seleccione otro agregado de comparación"),"",IF(F13&gt;=AZ13,"0",""))</f>
      </c>
      <c r="AX13" s="210"/>
      <c r="AY13" s="125">
        <f>'Fichero Excel RSE'!$D$18-('Fichero Excel RSE'!$E$18-'Fichero Excel RSE'!$D$18)</f>
        <v>0</v>
      </c>
      <c r="AZ13" s="125">
        <f>'Fichero Excel RSE'!$F$18+('Fichero Excel RSE'!$F$18-'Fichero Excel RSE'!$E$18)</f>
        <v>0</v>
      </c>
      <c r="BA13" s="14">
        <f>('Fichero Excel RSE'!$D$18-AY13)/10</f>
        <v>0</v>
      </c>
      <c r="BB13" s="14">
        <f>('Fichero Excel RSE'!$E$18-'Fichero Excel RSE'!$D$18)/10</f>
        <v>0</v>
      </c>
      <c r="BC13" s="14">
        <f>('Fichero Excel RSE'!$F$18-'Fichero Excel RSE'!$E$18)/10</f>
        <v>0</v>
      </c>
      <c r="BD13" s="14">
        <f>(AZ13-'Fichero Excel RSE'!$F$18)/10</f>
        <v>0</v>
      </c>
    </row>
    <row r="14" spans="1:50" ht="19.5" customHeight="1">
      <c r="A14" s="210"/>
      <c r="B14" s="46"/>
      <c r="C14" s="46"/>
      <c r="D14" s="47"/>
      <c r="E14" s="47"/>
      <c r="F14" s="154"/>
      <c r="G14" s="32"/>
      <c r="H14" s="78"/>
      <c r="I14" s="78"/>
      <c r="J14" s="78"/>
      <c r="K14" s="78"/>
      <c r="L14" s="78"/>
      <c r="M14" s="78"/>
      <c r="N14" s="78"/>
      <c r="O14" s="78"/>
      <c r="P14" s="200" t="str">
        <f>"Q1 = "&amp;IF(COUNTBLANK('Fichero Excel RSE'!D14:F22)+COUNTBLANK('Fichero Excel RSE'!D24:F27)+COUNTBLANK('Fichero Excel RSE'!D29:F32)+COUNTBLANK('Fichero Excel RSE'!D34:F37)+COUNTBLANK('Fichero Excel RSE'!D39:F45)+COUNTBLANK('Fichero Excel RSE'!D47:F47)&gt;=1,"ND",'Fichero Excel RSE'!$D$18)</f>
        <v>Q1 = ND</v>
      </c>
      <c r="Q14" s="201"/>
      <c r="R14" s="201"/>
      <c r="S14" s="201"/>
      <c r="T14" s="201"/>
      <c r="U14" s="202"/>
      <c r="V14" s="28"/>
      <c r="W14" s="28"/>
      <c r="X14" s="28"/>
      <c r="Y14" s="28"/>
      <c r="Z14" s="200" t="str">
        <f>"Q2 = "&amp;IF(COUNTBLANK('Fichero Excel RSE'!D14:F22)+COUNTBLANK('Fichero Excel RSE'!D24:F27)+COUNTBLANK('Fichero Excel RSE'!D29:F32)+COUNTBLANK('Fichero Excel RSE'!D34:F37)+COUNTBLANK('Fichero Excel RSE'!D39:F45)+COUNTBLANK('Fichero Excel RSE'!D47:F47)&gt;=1,"ND",'Fichero Excel RSE'!$E$18)</f>
        <v>Q2 = ND</v>
      </c>
      <c r="AA14" s="201"/>
      <c r="AB14" s="201"/>
      <c r="AC14" s="201"/>
      <c r="AD14" s="201"/>
      <c r="AE14" s="202"/>
      <c r="AF14" s="28"/>
      <c r="AG14" s="28"/>
      <c r="AH14" s="28"/>
      <c r="AI14" s="28"/>
      <c r="AJ14" s="200" t="str">
        <f>"Q3 = "&amp;IF(COUNTBLANK('Fichero Excel RSE'!D14:F22)+COUNTBLANK('Fichero Excel RSE'!D24:F27)+COUNTBLANK('Fichero Excel RSE'!D29:F32)+COUNTBLANK('Fichero Excel RSE'!D34:F37)+COUNTBLANK('Fichero Excel RSE'!D39:F45)+COUNTBLANK('Fichero Excel RSE'!D47:F47)&gt;=1,"ND",'Fichero Excel RSE'!$F$18)</f>
        <v>Q3 = ND</v>
      </c>
      <c r="AK14" s="201"/>
      <c r="AL14" s="201"/>
      <c r="AM14" s="201"/>
      <c r="AN14" s="201"/>
      <c r="AO14" s="202"/>
      <c r="AP14" s="78"/>
      <c r="AQ14" s="78"/>
      <c r="AR14" s="78"/>
      <c r="AS14" s="78"/>
      <c r="AT14" s="78"/>
      <c r="AU14" s="78"/>
      <c r="AV14" s="78"/>
      <c r="AW14" s="78"/>
      <c r="AX14" s="210"/>
    </row>
    <row r="15" spans="1:50" ht="9.75" customHeight="1">
      <c r="A15" s="210"/>
      <c r="B15" s="46"/>
      <c r="C15" s="46"/>
      <c r="D15" s="47"/>
      <c r="E15" s="47"/>
      <c r="F15" s="154"/>
      <c r="G15" s="32"/>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210"/>
    </row>
    <row r="16" spans="1:56" ht="37.5" customHeight="1">
      <c r="A16" s="210"/>
      <c r="B16" s="48" t="s">
        <v>74</v>
      </c>
      <c r="C16" s="48"/>
      <c r="D16" s="49" t="s">
        <v>164</v>
      </c>
      <c r="E16" s="49"/>
      <c r="F16"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datos'!E20-'Carga de datos'!E16)&lt;=0,"Ratio no evaluable",('Carga de datos'!E34+'Carga de datos'!E36+'Carga de datos'!E37+'Carga de datos'!E38+'Carga de datos'!E39+'Carga de datos'!E40+'Carga de datos'!E41+'Carga de datos'!E42)*100/('Carga de datos'!E20-'Carga de datos'!E16)))</f>
        <v>Sector no válido, seleccione otro agregado de comparación</v>
      </c>
      <c r="G16" s="34"/>
      <c r="H16" s="72">
        <f>IF(F16&lt;AY16,"0","")</f>
      </c>
      <c r="I16" s="72">
        <f>IF(F16="","",IF(AND(F16&gt;=AY16,F16&lt;(AY16+BA16)),"0",""))</f>
      </c>
      <c r="J16" s="73">
        <f>IF(F16="","",IF(AND(F16&gt;=AY16+BA16,F16&lt;(AY16+(BA16*2))),"0",""))</f>
      </c>
      <c r="K16" s="72">
        <f>IF(F16="","",IF(AND(F16&gt;=AY16+(BA16*2),F16&lt;(AY16+(BA16*3))),"0",""))</f>
      </c>
      <c r="L16" s="72">
        <f>IF(F16="","",IF(AND(F16&gt;=AY16+(BA16*3),F16&lt;(AY16+(BA16*4))),"0",""))</f>
      </c>
      <c r="M16" s="72">
        <f>IF(F16="","",IF(AND(F16&gt;=AY16+(BA16*4),F16&lt;(AY16+(BA16*5))),"0",""))</f>
      </c>
      <c r="N16" s="72">
        <f>IF(F16="","",IF(AND(F16&gt;=AY16+(BA16*5),F16&lt;(AY16+(BA16*6))),"0",""))</f>
      </c>
      <c r="O16" s="72">
        <f>IF(F16="","",IF(AND(F16&gt;=AY16+(BA16*6),F16&lt;(AY16+(BA16*7))),"0",""))</f>
      </c>
      <c r="P16" s="72">
        <f>IF(F16="","",IF(AND(F16&gt;=AY16+(BA16*7),F16&lt;(AY16+(BA16*8))),"0",""))</f>
      </c>
      <c r="Q16" s="72">
        <f>IF(F16="","",IF(AND(F16&gt;=AY16+(BA16*8),F16&lt;(AY16+(BA16*9))),"0",""))</f>
      </c>
      <c r="R16" s="74">
        <f>IF(F16="","",IF(AND(F16&gt;=AY16+(BA16*9),F16&lt;(AY16+(BA16*10))),"0",""))</f>
      </c>
      <c r="S16" s="75">
        <f>IF(F16="","",IF(AND(F16&gt;='Fichero Excel RSE'!$D$20,F16&lt;('Fichero Excel RSE'!$D$20+BB16)),"0",""))</f>
      </c>
      <c r="T16" s="76">
        <f>IF(F16="","",IF(AND(F16&gt;=('Fichero Excel RSE'!$D$20+BB16),F16&lt;('Fichero Excel RSE'!$D$20+(BB16*2))),"0",""))</f>
      </c>
      <c r="U16" s="76">
        <f>IF(F16="","",IF(AND(F16&gt;=('Fichero Excel RSE'!$D$20+(BB16*2)),F16&lt;('Fichero Excel RSE'!$D$20+(BB16*3))),"0",""))</f>
      </c>
      <c r="V16" s="76">
        <f>IF(F16="","",IF(AND(F16&gt;=('Fichero Excel RSE'!$D$20+(BB16*3)),F16&lt;('Fichero Excel RSE'!$D$20+(BB16*4))),"0",""))</f>
      </c>
      <c r="W16" s="76">
        <f>IF(F16="","",IF(AND(F16&gt;=('Fichero Excel RSE'!$D$20+(BB16*4)),F16&lt;('Fichero Excel RSE'!$D$20+(BB16*5))),"0",""))</f>
      </c>
      <c r="X16" s="76">
        <f>IF(F16="","",IF(AND(F16&gt;=('Fichero Excel RSE'!$D$20+(BB16*5)),F16&lt;('Fichero Excel RSE'!$D$20+(BB16*6))),"0",""))</f>
      </c>
      <c r="Y16" s="76">
        <f>IF(F16="","",IF(AND(F16&gt;=('Fichero Excel RSE'!$D$20+(BB16*6)),F16&lt;('Fichero Excel RSE'!$D$20+(BB16*7))),"0",""))</f>
      </c>
      <c r="Z16" s="76">
        <f>IF(F16="","",IF(AND(F16&gt;=('Fichero Excel RSE'!$D$20+(BB16*7)),F16&lt;('Fichero Excel RSE'!$D$20+(BB16*8))),"0",""))</f>
      </c>
      <c r="AA16" s="76">
        <f>IF(F16="","",IF(AND(F16&gt;=('Fichero Excel RSE'!$D$20+(BB16*8)),F16&lt;('Fichero Excel RSE'!$D$20+(BB16*9))),"0",""))</f>
      </c>
      <c r="AB16" s="77">
        <f>IF(F16="","",IF(AND(F16&gt;=('Fichero Excel RSE'!$D$20+(BB16*9)),F16&lt;('Fichero Excel RSE'!$D$20+(BB16*10))),"0",""))</f>
      </c>
      <c r="AC16" s="80">
        <f>IF(F16="","",IF(AND(F16&gt;='Fichero Excel RSE'!$E$20,F16&lt;('Fichero Excel RSE'!$E$20+BC16)),"0",""))</f>
      </c>
      <c r="AD16" s="81">
        <f>IF(F16="","",IF(AND(F16&gt;=('Fichero Excel RSE'!$E$20+BC16),F16&lt;('Fichero Excel RSE'!$E$20+(BC16*2))),"0",""))</f>
      </c>
      <c r="AE16" s="81">
        <f>IF(F16="","",IF(AND(F16&gt;=('Fichero Excel RSE'!$E$20+(BC16*2)),F16&lt;('Fichero Excel RSE'!$E$20+(BC16*3))),"0",""))</f>
      </c>
      <c r="AF16" s="81">
        <f>IF(F16="","",IF(AND(F16&gt;=('Fichero Excel RSE'!$E$20+(BC16*3)),F16&lt;('Fichero Excel RSE'!$E$20+(BC16*4))),"0",""))</f>
      </c>
      <c r="AG16" s="81">
        <f>IF(F16="","",IF(AND(F16&gt;=('Fichero Excel RSE'!$E$20+(BC16*4)),F16&lt;('Fichero Excel RSE'!$E$20+(BC16*5))),"0",""))</f>
      </c>
      <c r="AH16" s="81">
        <f>IF(F16="","",IF(AND(F16&gt;=('Fichero Excel RSE'!$E$20+(BC16*5)),F16&lt;('Fichero Excel RSE'!$E$20+(BC16*6))),"0",""))</f>
      </c>
      <c r="AI16" s="81">
        <f>IF(F16="","",IF(AND(F16&gt;=('Fichero Excel RSE'!$E$20+(BC16*6)),F16&lt;('Fichero Excel RSE'!$E$20+(BC16*7))),"0",""))</f>
      </c>
      <c r="AJ16" s="81">
        <f>IF(F16="","",IF(AND(F16&gt;=('Fichero Excel RSE'!$E$20+(BC16*7)),F16&lt;('Fichero Excel RSE'!$E$20+(BC16*8))),"0",""))</f>
      </c>
      <c r="AK16" s="81">
        <f>IF(F16="","",IF(AND(F16&gt;=('Fichero Excel RSE'!$E$20+(BC16*8)),F16&lt;('Fichero Excel RSE'!$E$20+(BC16*9))),"0",""))</f>
      </c>
      <c r="AL16" s="82">
        <f>IF(F16="","",IF(AND(F16&gt;=('Fichero Excel RSE'!$E$20+(BC16*9)),F16&lt;('Fichero Excel RSE'!$E$20+(BC16*10))),"0",""))</f>
      </c>
      <c r="AM16" s="83">
        <f>IF(F16="","",IF(AND(F16&gt;='Fichero Excel RSE'!$F$20,F16&lt;('Fichero Excel RSE'!$F$20+BD16)),"0",""))</f>
      </c>
      <c r="AN16" s="84">
        <f>IF(F16="","",IF(AND(F16&gt;=('Fichero Excel RSE'!$F$20+BD16),F16&lt;('Fichero Excel RSE'!$F$20+(BD16*2))),"0",""))</f>
      </c>
      <c r="AO16" s="84">
        <f>IF(F16="","",IF(AND(F16&gt;=('Fichero Excel RSE'!$F$20+(BD16*2)),F16&lt;('Fichero Excel RSE'!$F$20+(BD16*3))),"0",""))</f>
      </c>
      <c r="AP16" s="84">
        <f>IF(F16="","",IF(AND(F16&gt;=('Fichero Excel RSE'!$F$20+(BD16*3)),F16&lt;('Fichero Excel RSE'!$F$20+(BD16*4))),"0",""))</f>
      </c>
      <c r="AQ16" s="84">
        <f>IF(F16="","",IF(AND(F16&gt;=('Fichero Excel RSE'!$F$20+(BD16*4)),F16&lt;('Fichero Excel RSE'!$F$20+(BD16*5))),"0",""))</f>
      </c>
      <c r="AR16" s="84">
        <f>IF(F16="","",IF(AND(F16&gt;=('Fichero Excel RSE'!$F$20+(BD16*5)),F16&lt;('Fichero Excel RSE'!$F$20+(BD16*6))),"0",""))</f>
      </c>
      <c r="AS16" s="84">
        <f>IF(F16="","",IF(AND(F16&gt;=('Fichero Excel RSE'!$F$20+(BD16*6)),F16&lt;('Fichero Excel RSE'!$F$20+(BD16*7))),"0",""))</f>
      </c>
      <c r="AT16" s="84">
        <f>IF(F16="","",IF(AND(F16&gt;=('Fichero Excel RSE'!$F$20+(BD16*7)),F16&lt;('Fichero Excel RSE'!$F$20+(BD16*8))),"0",""))</f>
      </c>
      <c r="AU16" s="84">
        <f>IF(F16="","",IF(AND(F16&gt;=('Fichero Excel RSE'!$F$20+(BD16*8)),F16&lt;('Fichero Excel RSE'!$F$20+(BD16*9))),"0",""))</f>
      </c>
      <c r="AV16" s="84">
        <f>IF(F16="","",IF(AND(F16&gt;=('Fichero Excel RSE'!$F$20+(BD16*9)),F16&lt;('Fichero Excel RSE'!$F$20+(BD16*10))),"0",""))</f>
      </c>
      <c r="AW16" s="84">
        <f>IF(OR(F16="Ratio no evaluable",F16="Sector no válido, seleccione otro agregado de comparación"),"",IF(F16&gt;=AZ16,"0",""))</f>
      </c>
      <c r="AX16" s="210"/>
      <c r="AY16" s="125">
        <f>'Fichero Excel RSE'!$D$20-('Fichero Excel RSE'!$E$20-'Fichero Excel RSE'!$D$20)</f>
        <v>0</v>
      </c>
      <c r="AZ16" s="125">
        <f>'Fichero Excel RSE'!$F$20+('Fichero Excel RSE'!$F$20-'Fichero Excel RSE'!$E$20)</f>
        <v>0</v>
      </c>
      <c r="BA16" s="14">
        <f>('Fichero Excel RSE'!$D$20-AY16)/10</f>
        <v>0</v>
      </c>
      <c r="BB16" s="14">
        <f>('Fichero Excel RSE'!$E$20-'Fichero Excel RSE'!$D$20)/10</f>
        <v>0</v>
      </c>
      <c r="BC16" s="14">
        <f>('Fichero Excel RSE'!$F$20-'Fichero Excel RSE'!$E$20)/10</f>
        <v>0</v>
      </c>
      <c r="BD16" s="14">
        <f>(AZ16-'Fichero Excel RSE'!$F$20)/10</f>
        <v>0</v>
      </c>
    </row>
    <row r="17" spans="1:50" ht="19.5" customHeight="1">
      <c r="A17" s="210"/>
      <c r="B17" s="48"/>
      <c r="C17" s="48"/>
      <c r="D17" s="50"/>
      <c r="E17" s="50"/>
      <c r="F17" s="155"/>
      <c r="G17" s="32"/>
      <c r="H17" s="78"/>
      <c r="I17" s="78"/>
      <c r="J17" s="78"/>
      <c r="K17" s="78"/>
      <c r="L17" s="78"/>
      <c r="M17" s="78"/>
      <c r="N17" s="78"/>
      <c r="O17" s="78"/>
      <c r="P17" s="200" t="str">
        <f>"Q1 = "&amp;IF(COUNTBLANK('Fichero Excel RSE'!D14:F22)+COUNTBLANK('Fichero Excel RSE'!D24:F27)+COUNTBLANK('Fichero Excel RSE'!D29:F32)+COUNTBLANK('Fichero Excel RSE'!D34:F37)+COUNTBLANK('Fichero Excel RSE'!D39:F45)+COUNTBLANK('Fichero Excel RSE'!D47:F47)&gt;=1,"ND",'Fichero Excel RSE'!$D$20)</f>
        <v>Q1 = ND</v>
      </c>
      <c r="Q17" s="201"/>
      <c r="R17" s="201"/>
      <c r="S17" s="201"/>
      <c r="T17" s="201"/>
      <c r="U17" s="202"/>
      <c r="V17" s="28"/>
      <c r="W17" s="28"/>
      <c r="X17" s="28"/>
      <c r="Y17" s="28"/>
      <c r="Z17" s="200" t="str">
        <f>"Q2 = "&amp;IF(COUNTBLANK('Fichero Excel RSE'!D14:F22)+COUNTBLANK('Fichero Excel RSE'!D24:F27)+COUNTBLANK('Fichero Excel RSE'!D29:F32)+COUNTBLANK('Fichero Excel RSE'!D34:F37)+COUNTBLANK('Fichero Excel RSE'!D39:F45)+COUNTBLANK('Fichero Excel RSE'!D47:F47)&gt;=1,"ND",'Fichero Excel RSE'!$E$20)</f>
        <v>Q2 = ND</v>
      </c>
      <c r="AA17" s="201"/>
      <c r="AB17" s="201"/>
      <c r="AC17" s="201"/>
      <c r="AD17" s="201"/>
      <c r="AE17" s="202"/>
      <c r="AF17" s="28"/>
      <c r="AG17" s="28"/>
      <c r="AH17" s="28"/>
      <c r="AI17" s="28"/>
      <c r="AJ17" s="200" t="str">
        <f>"Q3 = "&amp;IF(COUNTBLANK('Fichero Excel RSE'!D14:F22)+COUNTBLANK('Fichero Excel RSE'!D24:F27)+COUNTBLANK('Fichero Excel RSE'!D29:F32)+COUNTBLANK('Fichero Excel RSE'!D34:F37)+COUNTBLANK('Fichero Excel RSE'!D39:F45)+COUNTBLANK('Fichero Excel RSE'!D47:F47)&gt;=1,"ND",'Fichero Excel RSE'!$F$20)</f>
        <v>Q3 = ND</v>
      </c>
      <c r="AK17" s="201"/>
      <c r="AL17" s="201"/>
      <c r="AM17" s="201"/>
      <c r="AN17" s="201"/>
      <c r="AO17" s="202"/>
      <c r="AP17" s="78"/>
      <c r="AQ17" s="78"/>
      <c r="AR17" s="78"/>
      <c r="AS17" s="78"/>
      <c r="AT17" s="78"/>
      <c r="AU17" s="78"/>
      <c r="AV17" s="78"/>
      <c r="AW17" s="78"/>
      <c r="AX17" s="210"/>
    </row>
    <row r="18" spans="1:50" ht="9.75" customHeight="1">
      <c r="A18" s="210"/>
      <c r="B18" s="48"/>
      <c r="C18" s="48"/>
      <c r="D18" s="50"/>
      <c r="E18" s="50"/>
      <c r="F18" s="155"/>
      <c r="G18" s="32"/>
      <c r="H18" s="79"/>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210"/>
    </row>
    <row r="19" spans="1:56" ht="37.5" customHeight="1">
      <c r="A19" s="210"/>
      <c r="B19" s="48"/>
      <c r="C19" s="48"/>
      <c r="D19" s="49" t="s">
        <v>165</v>
      </c>
      <c r="E19" s="49"/>
      <c r="F19"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datos'!E24-'Carga de datos'!E16)&lt;=0,"Ratio no evaluable",'Carga de datos'!E44*100/('Carga de datos'!E24-'Carga de datos'!E16)))</f>
        <v>Sector no válido, seleccione otro agregado de comparación</v>
      </c>
      <c r="G19" s="34"/>
      <c r="H19" s="72">
        <f>IF(F19&lt;AY19,"0","")</f>
      </c>
      <c r="I19" s="72">
        <f>IF(F19="","",IF(AND(F19&gt;=AY19,F19&lt;(AY19+BA19)),"0",""))</f>
      </c>
      <c r="J19" s="73">
        <f>IF(F19="","",IF(AND(F19&gt;=AY19+BA19,F19&lt;(AY19+(BA19*2))),"0",""))</f>
      </c>
      <c r="K19" s="72">
        <f>IF(F19="","",IF(AND(F19&gt;=AY19+(BA19*2),F19&lt;(AY19+(BA19*3))),"0",""))</f>
      </c>
      <c r="L19" s="72">
        <f>IF(F19="","",IF(AND(F19&gt;=AY19+(BA19*3),F19&lt;(AY19+(BA19*4))),"0",""))</f>
      </c>
      <c r="M19" s="72">
        <f>IF(F19="","",IF(AND(F19&gt;=AY19+(BA19*4),F19&lt;(AY19+(BA19*5))),"0",""))</f>
      </c>
      <c r="N19" s="72">
        <f>IF(F19="","",IF(AND(F19&gt;=AY19+(BA19*5),F19&lt;(AY19+(BA19*6))),"0",""))</f>
      </c>
      <c r="O19" s="72">
        <f>IF(F19="","",IF(AND(F19&gt;=AY19+(BA19*6),F19&lt;(AY19+(BA19*7))),"0",""))</f>
      </c>
      <c r="P19" s="72">
        <f>IF(F19="","",IF(AND(F19&gt;=AY19+(BA19*7),F19&lt;(AY19+(BA19*8))),"0",""))</f>
      </c>
      <c r="Q19" s="72">
        <f>IF(F19="","",IF(AND(F19&gt;=AY19+(BA19*8),F19&lt;(AY19+(BA19*9))),"0",""))</f>
      </c>
      <c r="R19" s="74">
        <f>IF(F19="","",IF(AND(F19&gt;=AY19+(BA19*9),F19&lt;(AY19+(BA19*10))),"0",""))</f>
      </c>
      <c r="S19" s="75">
        <f>IF(F19="","",IF(AND(F19&gt;='Fichero Excel RSE'!$D$22,F19&lt;('Fichero Excel RSE'!$D$22+BB19)),"0",""))</f>
      </c>
      <c r="T19" s="76">
        <f>IF(F19="","",IF(AND(F19&gt;=('Fichero Excel RSE'!$D$22+BB19),F19&lt;('Fichero Excel RSE'!$D$22+(BB19*2))),"0",""))</f>
      </c>
      <c r="U19" s="76">
        <f>IF(F19="","",IF(AND(F19&gt;=('Fichero Excel RSE'!$D$22+(BB19*2)),F19&lt;('Fichero Excel RSE'!$D$22+(BB19*3))),"0",""))</f>
      </c>
      <c r="V19" s="76">
        <f>IF(F19="","",IF(AND(F19&gt;=('Fichero Excel RSE'!$D$22+(BB19*3)),F19&lt;('Fichero Excel RSE'!$D$22+(BB19*4))),"0",""))</f>
      </c>
      <c r="W19" s="76">
        <f>IF(F19="","",IF(AND(F19&gt;=('Fichero Excel RSE'!$D$22+(BB19*4)),F19&lt;('Fichero Excel RSE'!$D$22+(BB19*5))),"0",""))</f>
      </c>
      <c r="X19" s="76">
        <f>IF(F19="","",IF(AND(F19&gt;=('Fichero Excel RSE'!$D$22+(BB19*5)),F19&lt;('Fichero Excel RSE'!$D$22+(BB19*6))),"0",""))</f>
      </c>
      <c r="Y19" s="76">
        <f>IF(F19="","",IF(AND(F19&gt;=('Fichero Excel RSE'!$D$22+(BB19*6)),F19&lt;('Fichero Excel RSE'!$D$22+(BB19*7))),"0",""))</f>
      </c>
      <c r="Z19" s="76">
        <f>IF(F19="","",IF(AND(F19&gt;=('Fichero Excel RSE'!$D$22+(BB19*7)),F19&lt;('Fichero Excel RSE'!$D$22+(BB19*8))),"0",""))</f>
      </c>
      <c r="AA19" s="76">
        <f>IF(F19="","",IF(AND(F19&gt;=('Fichero Excel RSE'!$D$22+(BB19*8)),F19&lt;('Fichero Excel RSE'!$D$22+(BB19*9))),"0",""))</f>
      </c>
      <c r="AB19" s="77">
        <f>IF(F19="","",IF(AND(F19&gt;=('Fichero Excel RSE'!$D$22+(BB19*9)),F19&lt;('Fichero Excel RSE'!$D$22+(BB19*10))),"0",""))</f>
      </c>
      <c r="AC19" s="80">
        <f>IF(F19="","",IF(AND(F19&gt;='Fichero Excel RSE'!$E$22,F19&lt;('Fichero Excel RSE'!$E$22+BC19)),"0",""))</f>
      </c>
      <c r="AD19" s="81">
        <f>IF(F19="","",IF(AND(F19&gt;=('Fichero Excel RSE'!$E$22+BC19),F19&lt;('Fichero Excel RSE'!$E$22+(BC19*2))),"0",""))</f>
      </c>
      <c r="AE19" s="81">
        <f>IF(F19="","",IF(AND(F19&gt;=('Fichero Excel RSE'!$E$22+(BC19*2)),F19&lt;('Fichero Excel RSE'!$E$22+(BC19*3))),"0",""))</f>
      </c>
      <c r="AF19" s="81">
        <f>IF(F19="","",IF(AND(F19&gt;=('Fichero Excel RSE'!$E$22+(BC19*3)),F19&lt;('Fichero Excel RSE'!$E$22+(BC19*4))),"0",""))</f>
      </c>
      <c r="AG19" s="81">
        <f>IF(F19="","",IF(AND(F19&gt;=('Fichero Excel RSE'!$E$22+(BC19*4)),F19&lt;('Fichero Excel RSE'!$E$22+(BC19*5))),"0",""))</f>
      </c>
      <c r="AH19" s="81">
        <f>IF(F19="","",IF(AND(F19&gt;=('Fichero Excel RSE'!$E$22+(BC19*5)),F19&lt;('Fichero Excel RSE'!$E$22+(BC19*6))),"0",""))</f>
      </c>
      <c r="AI19" s="81">
        <f>IF(F19="","",IF(AND(F19&gt;=('Fichero Excel RSE'!$E$22+(BC19*6)),F19&lt;('Fichero Excel RSE'!$E$22+(BC19*7))),"0",""))</f>
      </c>
      <c r="AJ19" s="81">
        <f>IF(F19="","",IF(AND(F19&gt;=('Fichero Excel RSE'!$E$22+(BC19*7)),F19&lt;('Fichero Excel RSE'!$E$22+(BC19*8))),"0",""))</f>
      </c>
      <c r="AK19" s="81">
        <f>IF(F19="","",IF(AND(F19&gt;=('Fichero Excel RSE'!$E$22+(BC19*8)),F19&lt;('Fichero Excel RSE'!$E$22+(BC19*9))),"0",""))</f>
      </c>
      <c r="AL19" s="82">
        <f>IF(F19="","",IF(AND(F19&gt;=('Fichero Excel RSE'!$E$22+(BC19*9)),F19&lt;('Fichero Excel RSE'!$E$22+(BC19*10))),"0",""))</f>
      </c>
      <c r="AM19" s="83">
        <f>IF(F19="","",IF(AND(F19&gt;='Fichero Excel RSE'!$F$22,F19&lt;('Fichero Excel RSE'!$F$22+BD19)),"0",""))</f>
      </c>
      <c r="AN19" s="84">
        <f>IF(F19="","",IF(AND(F19&gt;=('Fichero Excel RSE'!$F$22+BD19),F19&lt;('Fichero Excel RSE'!$F$22+(BD19*2))),"0",""))</f>
      </c>
      <c r="AO19" s="84">
        <f>IF(F19="","",IF(AND(F19&gt;=('Fichero Excel RSE'!$F$22+(BD19*2)),F19&lt;('Fichero Excel RSE'!$F$22+(BD19*3))),"0",""))</f>
      </c>
      <c r="AP19" s="84">
        <f>IF(F19="","",IF(AND(F19&gt;=('Fichero Excel RSE'!$F$22+(BD19*3)),F19&lt;('Fichero Excel RSE'!$F$22+(BD19*4))),"0",""))</f>
      </c>
      <c r="AQ19" s="84">
        <f>IF(F19="","",IF(AND(F19&gt;=('Fichero Excel RSE'!$F$22+(BD19*4)),F19&lt;('Fichero Excel RSE'!$F$22+(BD19*5))),"0",""))</f>
      </c>
      <c r="AR19" s="84">
        <f>IF(F19="","",IF(AND(F19&gt;=('Fichero Excel RSE'!$F$22+(BD19*5)),F19&lt;('Fichero Excel RSE'!$F$22+(BD19*6))),"0",""))</f>
      </c>
      <c r="AS19" s="84">
        <f>IF(F19="","",IF(AND(F19&gt;=('Fichero Excel RSE'!$F$22+(BD19*6)),F19&lt;('Fichero Excel RSE'!$F$22+(BD19*7))),"0",""))</f>
      </c>
      <c r="AT19" s="84">
        <f>IF(F19="","",IF(AND(F19&gt;=('Fichero Excel RSE'!$F$22+(BD19*7)),F19&lt;('Fichero Excel RSE'!$F$22+(BD19*8))),"0",""))</f>
      </c>
      <c r="AU19" s="84">
        <f>IF(F19="","",IF(AND(F19&gt;=('Fichero Excel RSE'!$F$22+(BD19*8)),F19&lt;('Fichero Excel RSE'!$F$22+(BD19*9))),"0",""))</f>
      </c>
      <c r="AV19" s="84">
        <f>IF(F19="","",IF(AND(F19&gt;=('Fichero Excel RSE'!$F$22+(BD19*9)),F19&lt;('Fichero Excel RSE'!$F$22+(BD19*10))),"0",""))</f>
      </c>
      <c r="AW19" s="84">
        <f>IF(OR(F19="Ratio no evaluable",F19="Sector no válido, seleccione otro agregado de comparación"),"",IF(F19&gt;=AZ19,"0",""))</f>
      </c>
      <c r="AX19" s="210"/>
      <c r="AY19" s="125">
        <f>'Fichero Excel RSE'!$D$22-('Fichero Excel RSE'!$E$22-'Fichero Excel RSE'!$D$22)</f>
        <v>0</v>
      </c>
      <c r="AZ19" s="125">
        <f>'Fichero Excel RSE'!$F$22+('Fichero Excel RSE'!$F$22-'Fichero Excel RSE'!$E$22)</f>
        <v>0</v>
      </c>
      <c r="BA19" s="14">
        <f>('Fichero Excel RSE'!$D$22-AY19)/10</f>
        <v>0</v>
      </c>
      <c r="BB19" s="14">
        <f>('Fichero Excel RSE'!$E$22-'Fichero Excel RSE'!$D$22)/10</f>
        <v>0</v>
      </c>
      <c r="BC19" s="14">
        <f>('Fichero Excel RSE'!$F$22-'Fichero Excel RSE'!$E$22)/10</f>
        <v>0</v>
      </c>
      <c r="BD19" s="14">
        <f>(AZ19-'Fichero Excel RSE'!$F$22)/10</f>
        <v>0</v>
      </c>
    </row>
    <row r="20" spans="1:50" ht="19.5" customHeight="1">
      <c r="A20" s="210"/>
      <c r="B20" s="51"/>
      <c r="C20" s="51"/>
      <c r="D20" s="51"/>
      <c r="E20" s="51"/>
      <c r="F20" s="156"/>
      <c r="G20" s="32"/>
      <c r="H20" s="78"/>
      <c r="I20" s="78"/>
      <c r="J20" s="78"/>
      <c r="K20" s="78"/>
      <c r="L20" s="78"/>
      <c r="M20" s="78"/>
      <c r="N20" s="78"/>
      <c r="O20" s="78"/>
      <c r="P20" s="200" t="str">
        <f>"Q1 = "&amp;IF(COUNTBLANK('Fichero Excel RSE'!D14:F22)+COUNTBLANK('Fichero Excel RSE'!D24:F27)+COUNTBLANK('Fichero Excel RSE'!D29:F32)+COUNTBLANK('Fichero Excel RSE'!D34:F37)+COUNTBLANK('Fichero Excel RSE'!D39:F45)+COUNTBLANK('Fichero Excel RSE'!D47:F47)&gt;=1,"ND",'Fichero Excel RSE'!$D$22)</f>
        <v>Q1 = ND</v>
      </c>
      <c r="Q20" s="201"/>
      <c r="R20" s="201"/>
      <c r="S20" s="201"/>
      <c r="T20" s="201"/>
      <c r="U20" s="202"/>
      <c r="V20" s="28"/>
      <c r="W20" s="28"/>
      <c r="X20" s="28"/>
      <c r="Y20" s="28"/>
      <c r="Z20" s="200" t="str">
        <f>"Q2 = "&amp;IF(COUNTBLANK('Fichero Excel RSE'!D14:F22)+COUNTBLANK('Fichero Excel RSE'!D24:F27)+COUNTBLANK('Fichero Excel RSE'!D29:F32)+COUNTBLANK('Fichero Excel RSE'!D34:F37)+COUNTBLANK('Fichero Excel RSE'!D39:F45)+COUNTBLANK('Fichero Excel RSE'!D47:F47)&gt;=1,"ND",'Fichero Excel RSE'!$E$22)</f>
        <v>Q2 = ND</v>
      </c>
      <c r="AA20" s="201"/>
      <c r="AB20" s="201"/>
      <c r="AC20" s="201"/>
      <c r="AD20" s="201"/>
      <c r="AE20" s="202"/>
      <c r="AF20" s="28"/>
      <c r="AG20" s="28"/>
      <c r="AH20" s="28"/>
      <c r="AI20" s="28"/>
      <c r="AJ20" s="200" t="str">
        <f>"Q3 = "&amp;IF(COUNTBLANK('Fichero Excel RSE'!D14:F22)+COUNTBLANK('Fichero Excel RSE'!D24:F27)+COUNTBLANK('Fichero Excel RSE'!D29:F32)+COUNTBLANK('Fichero Excel RSE'!D34:F37)+COUNTBLANK('Fichero Excel RSE'!D39:F45)+COUNTBLANK('Fichero Excel RSE'!D47:F47)&gt;=1,"ND",'Fichero Excel RSE'!$F$22)</f>
        <v>Q3 = ND</v>
      </c>
      <c r="AK20" s="201"/>
      <c r="AL20" s="201"/>
      <c r="AM20" s="201"/>
      <c r="AN20" s="201"/>
      <c r="AO20" s="202"/>
      <c r="AP20" s="78"/>
      <c r="AQ20" s="78"/>
      <c r="AR20" s="78"/>
      <c r="AS20" s="78"/>
      <c r="AT20" s="78"/>
      <c r="AU20" s="78"/>
      <c r="AV20" s="78"/>
      <c r="AW20" s="78"/>
      <c r="AX20" s="210"/>
    </row>
    <row r="21" spans="1:50" ht="9.75" customHeight="1">
      <c r="A21" s="210"/>
      <c r="B21" s="51"/>
      <c r="C21" s="51"/>
      <c r="D21" s="51"/>
      <c r="E21" s="51"/>
      <c r="F21" s="156"/>
      <c r="G21" s="32"/>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210"/>
    </row>
    <row r="22" spans="1:56" ht="37.5" customHeight="1">
      <c r="A22" s="210"/>
      <c r="B22" s="199" t="s">
        <v>80</v>
      </c>
      <c r="C22" s="199"/>
      <c r="D22" s="203" t="s">
        <v>166</v>
      </c>
      <c r="E22" s="203"/>
      <c r="F22"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datos'!E20-'Carga de datos'!E16)&lt;=0,"Ratio no evaluable",('Carga de datos'!E19+'Carga de datos'!E18+'Carga de datos'!E17)*100/('Carga de datos'!E20-'Carga de datos'!E16)))</f>
        <v>Sector no válido, seleccione otro agregado de comparación</v>
      </c>
      <c r="G22" s="34"/>
      <c r="H22" s="72">
        <f>IF(F22&lt;AY22,"0","")</f>
      </c>
      <c r="I22" s="72">
        <f>IF(F22="","",IF(AND(F22&gt;=AY22,F22&lt;(AY22+BA22)),"0",""))</f>
      </c>
      <c r="J22" s="73">
        <f>IF(F22="","",IF(AND(F22&gt;=AY22+BA22,F22&lt;(AY22+(BA22*2))),"0",""))</f>
      </c>
      <c r="K22" s="72">
        <f>IF(F22="","",IF(AND(F22&gt;=AY22+(BA22*2),F22&lt;(AY22+(BA22*3))),"0",""))</f>
      </c>
      <c r="L22" s="72">
        <f>IF(F22="","",IF(AND(F22&gt;=AY22+(BA22*3),F22&lt;(AY22+(BA22*4))),"0",""))</f>
      </c>
      <c r="M22" s="72">
        <f>IF(F22="","",IF(AND(F22&gt;=AY22+(BA22*4),F22&lt;(AY22+(BA22*5))),"0",""))</f>
      </c>
      <c r="N22" s="72">
        <f>IF(F22="","",IF(AND(F22&gt;=AY22+(BA22*5),F22&lt;(AY22+(BA22*6))),"0",""))</f>
      </c>
      <c r="O22" s="72">
        <f>IF(F22="","",IF(AND(F22&gt;=AY22+(BA22*6),F22&lt;(AY22+(BA22*7))),"0",""))</f>
      </c>
      <c r="P22" s="72">
        <f>IF(F22="","",IF(AND(F22&gt;=AY22+(BA22*7),F22&lt;(AY22+(BA22*8))),"0",""))</f>
      </c>
      <c r="Q22" s="72">
        <f>IF(F22="","",IF(AND(F22&gt;=AY22+(BA22*8),F22&lt;(AY22+(BA22*9))),"0",""))</f>
      </c>
      <c r="R22" s="74">
        <f>IF(F22="","",IF(AND(F22&gt;=AY22+(BA22*9),F22&lt;(AY22+(BA22*10))),"0",""))</f>
      </c>
      <c r="S22" s="75">
        <f>IF(F22="","",IF(AND(F22&gt;='Fichero Excel RSE'!$D$37,F22&lt;('Fichero Excel RSE'!$D$37+BB22)),"0",""))</f>
      </c>
      <c r="T22" s="76">
        <f>IF(F22="","",IF(AND(F22&gt;=('Fichero Excel RSE'!$D$37+BB22),F22&lt;('Fichero Excel RSE'!$D$37+(BB22*2))),"0",""))</f>
      </c>
      <c r="U22" s="76">
        <f>IF(F22="","",IF(AND(F22&gt;=('Fichero Excel RSE'!$D$37+(BB22*2)),F22&lt;('Fichero Excel RSE'!$D$37+(BB22*3))),"0",""))</f>
      </c>
      <c r="V22" s="76">
        <f>IF(F22="","",IF(AND(F22&gt;=('Fichero Excel RSE'!$D$37+(BB22*3)),F22&lt;('Fichero Excel RSE'!$D$37+(BB22*4))),"0",""))</f>
      </c>
      <c r="W22" s="76">
        <f>IF(F22="","",IF(AND(F22&gt;=('Fichero Excel RSE'!$D$37+(BB22*4)),F22&lt;('Fichero Excel RSE'!$D$37+(BB22*5))),"0",""))</f>
      </c>
      <c r="X22" s="76">
        <f>IF(F22="","",IF(AND(F22&gt;=('Fichero Excel RSE'!$D$37+(BB22*5)),F22&lt;('Fichero Excel RSE'!$D$37+(BB22*6))),"0",""))</f>
      </c>
      <c r="Y22" s="76">
        <f>IF(F22="","",IF(AND(F22&gt;=('Fichero Excel RSE'!$D$37+(BB22*6)),F22&lt;('Fichero Excel RSE'!$D$37+(BB22*7))),"0",""))</f>
      </c>
      <c r="Z22" s="76">
        <f>IF(F22="","",IF(AND(F22&gt;=('Fichero Excel RSE'!$D$37+(BB22*7)),F22&lt;('Fichero Excel RSE'!$D$37+(BB22*8))),"0",""))</f>
      </c>
      <c r="AA22" s="76">
        <f>IF(F22="","",IF(AND(F22&gt;=('Fichero Excel RSE'!$D$37+(BB22*8)),F22&lt;('Fichero Excel RSE'!$D$37+(BB22*9))),"0",""))</f>
      </c>
      <c r="AB22" s="77">
        <f>IF(F22="","",IF(AND(F22&gt;=('Fichero Excel RSE'!$D$37+(BB22*9)),F22&lt;('Fichero Excel RSE'!$D$37+(BB22*10))),"0",""))</f>
      </c>
      <c r="AC22" s="80">
        <f>IF(F22="","",IF(AND(F22&gt;='Fichero Excel RSE'!$E$37,F22&lt;('Fichero Excel RSE'!$E$37+BC22)),"0",""))</f>
      </c>
      <c r="AD22" s="81">
        <f>IF(F22="","",IF(AND(F22&gt;=('Fichero Excel RSE'!$E$37+BC22),F22&lt;('Fichero Excel RSE'!$E$37+(BC22*2))),"0",""))</f>
      </c>
      <c r="AE22" s="81">
        <f>IF(F22="","",IF(AND(F22&gt;=('Fichero Excel RSE'!$E$37+(BC22*2)),F22&lt;('Fichero Excel RSE'!$E$37+(BC22*3))),"0",""))</f>
      </c>
      <c r="AF22" s="81">
        <f>IF(F22="","",IF(AND(F22&gt;=('Fichero Excel RSE'!$E$37+(BC22*3)),F22&lt;('Fichero Excel RSE'!$E$37+(BC22*4))),"0",""))</f>
      </c>
      <c r="AG22" s="81">
        <f>IF(F22="","",IF(AND(F22&gt;=('Fichero Excel RSE'!$E$37+(BC22*4)),F22&lt;('Fichero Excel RSE'!$E$37+(BC22*5))),"0",""))</f>
      </c>
      <c r="AH22" s="81">
        <f>IF(F22="","",IF(AND(F22&gt;=('Fichero Excel RSE'!$E$37+(BC22*5)),F22&lt;('Fichero Excel RSE'!$E$37+(BC22*6))),"0",""))</f>
      </c>
      <c r="AI22" s="81">
        <f>IF(F22="","",IF(AND(F22&gt;=('Fichero Excel RSE'!$E$37+(BC22*6)),F22&lt;('Fichero Excel RSE'!$E$37+(BC22*7))),"0",""))</f>
      </c>
      <c r="AJ22" s="81">
        <f>IF(F22="","",IF(AND(F22&gt;=('Fichero Excel RSE'!$E$37+(BC22*7)),F22&lt;('Fichero Excel RSE'!$E$37+(BC22*8))),"0",""))</f>
      </c>
      <c r="AK22" s="81">
        <f>IF(F22="","",IF(AND(F22&gt;=('Fichero Excel RSE'!$E$37+(BC22*8)),F22&lt;('Fichero Excel RSE'!$E$37+(BC22*9))),"0",""))</f>
      </c>
      <c r="AL22" s="82">
        <f>IF(F22="","",IF(AND(F22&gt;=('Fichero Excel RSE'!$E$37+(BC22*9)),F22&lt;('Fichero Excel RSE'!$E$37+(BC22*10))),"0",""))</f>
      </c>
      <c r="AM22" s="83">
        <f>IF(F22="","",IF(AND(F22&gt;='Fichero Excel RSE'!$F$37,F22&lt;('Fichero Excel RSE'!$F$37+BD22)),"0",""))</f>
      </c>
      <c r="AN22" s="84">
        <f>IF(F22="","",IF(AND(F22&gt;=('Fichero Excel RSE'!$F$37+BD22),F22&lt;('Fichero Excel RSE'!$F$37+(BD22*2))),"0",""))</f>
      </c>
      <c r="AO22" s="84">
        <f>IF(F22="","",IF(AND(F22&gt;=('Fichero Excel RSE'!$F$37+(BD22*2)),F22&lt;('Fichero Excel RSE'!$F$37+(BD22*3))),"0",""))</f>
      </c>
      <c r="AP22" s="84">
        <f>IF(F22="","",IF(AND(F22&gt;=('Fichero Excel RSE'!$F$37+(BD22*3)),F22&lt;('Fichero Excel RSE'!$F$37+(BD22*4))),"0",""))</f>
      </c>
      <c r="AQ22" s="84">
        <f>IF(F22="","",IF(AND(F22&gt;=('Fichero Excel RSE'!$F$37+(BD22*4)),F22&lt;('Fichero Excel RSE'!$F$37+(BD22*5))),"0",""))</f>
      </c>
      <c r="AR22" s="84">
        <f>IF(F22="","",IF(AND(F22&gt;=('Fichero Excel RSE'!$F$37+(BD22*5)),F22&lt;('Fichero Excel RSE'!$F$37+(BD22*6))),"0",""))</f>
      </c>
      <c r="AS22" s="84">
        <f>IF(F22="","",IF(AND(F22&gt;=('Fichero Excel RSE'!$F$37+(BD22*6)),F22&lt;('Fichero Excel RSE'!$F$37+(BD22*7))),"0",""))</f>
      </c>
      <c r="AT22" s="84">
        <f>IF(F22="","",IF(AND(F22&gt;=('Fichero Excel RSE'!$F$37+(BD22*7)),F22&lt;('Fichero Excel RSE'!$F$37+(BD22*8))),"0",""))</f>
      </c>
      <c r="AU22" s="84">
        <f>IF(F22="","",IF(AND(F22&gt;=('Fichero Excel RSE'!$F$37+(BD22*8)),F22&lt;('Fichero Excel RSE'!$F$37+(BD22*9))),"0",""))</f>
      </c>
      <c r="AV22" s="84">
        <f>IF(F22="","",IF(AND(F22&gt;=('Fichero Excel RSE'!$F$37+(BD22*9)),F22&lt;('Fichero Excel RSE'!$F$37+(BD22*10))),"0",""))</f>
      </c>
      <c r="AW22" s="84">
        <f>IF(OR(F22="Ratio no evaluable",F22="Sector no válido, seleccione otro agregado de comparación"),"",IF(F22&gt;=AZ22,"0",""))</f>
      </c>
      <c r="AX22" s="210"/>
      <c r="AY22" s="138">
        <f>IF('Fichero Excel RSE'!$D$37-('Fichero Excel RSE'!$E$37-'Fichero Excel RSE'!$D$37)&lt;0,0,'Fichero Excel RSE'!$D$37-('Fichero Excel RSE'!$E$37-'Fichero Excel RSE'!$D$37))</f>
        <v>0</v>
      </c>
      <c r="AZ22" s="125">
        <f>'Fichero Excel RSE'!$F$37+('Fichero Excel RSE'!$F$37-'Fichero Excel RSE'!$E$37)</f>
        <v>0</v>
      </c>
      <c r="BA22" s="14">
        <f>ABS('Fichero Excel RSE'!$D$37-AY22)/10</f>
        <v>0</v>
      </c>
      <c r="BB22" s="14">
        <f>('Fichero Excel RSE'!$E$37-'Fichero Excel RSE'!$D$37)/10</f>
        <v>0</v>
      </c>
      <c r="BC22" s="14">
        <f>('Fichero Excel RSE'!$F$37-'Fichero Excel RSE'!$E$37)/10</f>
        <v>0</v>
      </c>
      <c r="BD22" s="14">
        <f>(AZ22-'Fichero Excel RSE'!$F$37)/10</f>
        <v>0</v>
      </c>
    </row>
    <row r="23" spans="1:50" ht="18.75" customHeight="1">
      <c r="A23" s="210"/>
      <c r="B23" s="51"/>
      <c r="C23" s="51"/>
      <c r="D23" s="52"/>
      <c r="E23" s="52"/>
      <c r="F23" s="156"/>
      <c r="G23" s="32"/>
      <c r="H23" s="78"/>
      <c r="I23" s="78"/>
      <c r="J23" s="78"/>
      <c r="K23" s="78"/>
      <c r="L23" s="78"/>
      <c r="M23" s="78"/>
      <c r="N23" s="78"/>
      <c r="O23" s="78"/>
      <c r="P23" s="200" t="str">
        <f>"Q1 = "&amp;IF(COUNTBLANK('Fichero Excel RSE'!D14:F22)+COUNTBLANK('Fichero Excel RSE'!D24:F27)+COUNTBLANK('Fichero Excel RSE'!D29:F32)+COUNTBLANK('Fichero Excel RSE'!D34:F37)+COUNTBLANK('Fichero Excel RSE'!D39:F45)+COUNTBLANK('Fichero Excel RSE'!D47:F47)&gt;=1,"ND",'Fichero Excel RSE'!$D$37)</f>
        <v>Q1 = ND</v>
      </c>
      <c r="Q23" s="201"/>
      <c r="R23" s="201"/>
      <c r="S23" s="201"/>
      <c r="T23" s="201"/>
      <c r="U23" s="202"/>
      <c r="V23" s="28"/>
      <c r="W23" s="28"/>
      <c r="X23" s="28"/>
      <c r="Y23" s="28"/>
      <c r="Z23" s="200" t="str">
        <f>"Q2 = "&amp;IF(COUNTBLANK('Fichero Excel RSE'!D14:F22)+COUNTBLANK('Fichero Excel RSE'!D24:F27)+COUNTBLANK('Fichero Excel RSE'!D29:F32)+COUNTBLANK('Fichero Excel RSE'!D34:F37)+COUNTBLANK('Fichero Excel RSE'!D39:F45)+COUNTBLANK('Fichero Excel RSE'!D47:F47)&gt;=1,"ND",'Fichero Excel RSE'!$E$37)</f>
        <v>Q2 = ND</v>
      </c>
      <c r="AA23" s="201"/>
      <c r="AB23" s="201"/>
      <c r="AC23" s="201"/>
      <c r="AD23" s="201"/>
      <c r="AE23" s="202"/>
      <c r="AF23" s="28"/>
      <c r="AG23" s="28"/>
      <c r="AH23" s="28"/>
      <c r="AI23" s="28"/>
      <c r="AJ23" s="200" t="str">
        <f>"Q3 = "&amp;IF(COUNTBLANK('Fichero Excel RSE'!D14:F22)+COUNTBLANK('Fichero Excel RSE'!D24:F27)+COUNTBLANK('Fichero Excel RSE'!D29:F32)+COUNTBLANK('Fichero Excel RSE'!D34:F37)+COUNTBLANK('Fichero Excel RSE'!D39:F45)+COUNTBLANK('Fichero Excel RSE'!D47:F47)&gt;=1,"ND",'Fichero Excel RSE'!$F$37)</f>
        <v>Q3 = ND</v>
      </c>
      <c r="AK23" s="201"/>
      <c r="AL23" s="201"/>
      <c r="AM23" s="201"/>
      <c r="AN23" s="201"/>
      <c r="AO23" s="202"/>
      <c r="AP23" s="78"/>
      <c r="AQ23" s="78"/>
      <c r="AR23" s="78"/>
      <c r="AS23" s="78"/>
      <c r="AT23" s="78"/>
      <c r="AU23" s="78"/>
      <c r="AV23" s="78"/>
      <c r="AW23" s="78"/>
      <c r="AX23" s="210"/>
    </row>
    <row r="24" spans="1:50" ht="9.75" customHeight="1">
      <c r="A24" s="210"/>
      <c r="B24" s="53"/>
      <c r="C24" s="53"/>
      <c r="D24" s="52"/>
      <c r="E24" s="52"/>
      <c r="F24" s="156"/>
      <c r="G24" s="32"/>
      <c r="H24" s="79"/>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210"/>
    </row>
    <row r="25" spans="1:56" ht="37.5" customHeight="1">
      <c r="A25" s="210"/>
      <c r="B25" s="199" t="s">
        <v>31</v>
      </c>
      <c r="C25" s="199"/>
      <c r="D25" s="198" t="s">
        <v>167</v>
      </c>
      <c r="E25" s="198"/>
      <c r="F25"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datos'!E34&lt;=0,"Ratio no evaluable",('Carga de datos'!E14+'Carga de datos'!E13+'Carga de datos'!E15+'Carga de datos'!E48+'Carga de datos'!E49-('Carga de datos'!E27+'Carga de datos'!E30+'Carga de datos'!E50+'Carga de datos'!E51)+'Carga de datos'!E52)*100/'Carga de datos'!E34))</f>
        <v>Sector no válido, seleccione otro agregado de comparación</v>
      </c>
      <c r="G25" s="34"/>
      <c r="H25" s="72">
        <f>IF(F25&lt;AY25,"0","")</f>
      </c>
      <c r="I25" s="72">
        <f>IF(F25="","",IF(AND(F25&gt;=AY25,F25&lt;(AY25+BA25)),"0",""))</f>
      </c>
      <c r="J25" s="73">
        <f>IF(F25="","",IF(AND(F25&gt;=AY25+BA25,F25&lt;(AY25+(BA25*2))),"0",""))</f>
      </c>
      <c r="K25" s="72">
        <f>IF(F25="","",IF(AND(F25&gt;=AY25+(BA25*2),F25&lt;(AY25+(BA25*3))),"0",""))</f>
      </c>
      <c r="L25" s="72">
        <f>IF(F25="","",IF(AND(F25&gt;=AY25+(BA25*3),F25&lt;(AY25+(BA25*4))),"0",""))</f>
      </c>
      <c r="M25" s="72">
        <f>IF(F25="","",IF(AND(F25&gt;=AY25+(BA25*4),F25&lt;(AY25+(BA25*5))),"0",""))</f>
      </c>
      <c r="N25" s="72">
        <f>IF(F25="","",IF(AND(F25&gt;=AY25+(BA25*5),F25&lt;(AY25+(BA25*6))),"0",""))</f>
      </c>
      <c r="O25" s="72">
        <f>IF(F25="","",IF(AND(F25&gt;=AY25+(BA25*6),F25&lt;(AY25+(BA25*7))),"0",""))</f>
      </c>
      <c r="P25" s="72">
        <f>IF(F25="","",IF(AND(F25&gt;=AY25+(BA25*7),F25&lt;(AY25+(BA25*8))),"0",""))</f>
      </c>
      <c r="Q25" s="72">
        <f>IF(F25="","",IF(AND(F25&gt;=AY25+(BA25*8),F25&lt;(AY25+(BA25*9))),"0",""))</f>
      </c>
      <c r="R25" s="74">
        <f>IF(F25="","",IF(AND(F25&gt;=AY25+(BA25*9),F25&lt;(AY25+(BA25*10))),"0",""))</f>
      </c>
      <c r="S25" s="75">
        <f>IF(F25="","",IF(AND(F25&gt;='Fichero Excel RSE'!$D$27,F25&lt;('Fichero Excel RSE'!$D$27+BB25)),"0",""))</f>
      </c>
      <c r="T25" s="76">
        <f>IF(F25="","",IF(AND(F25&gt;=('Fichero Excel RSE'!$D$27+BB25),F25&lt;('Fichero Excel RSE'!$D$27+(BB25*2))),"0",""))</f>
      </c>
      <c r="U25" s="76">
        <f>IF(F25="","",IF(AND(F25&gt;=('Fichero Excel RSE'!$D$27+(BB25*2)),F25&lt;('Fichero Excel RSE'!$D$27+(BB25*3))),"0",""))</f>
      </c>
      <c r="V25" s="76">
        <f>IF(F25="","",IF(AND(F25&gt;=('Fichero Excel RSE'!$D$27+(BB25*3)),F25&lt;('Fichero Excel RSE'!$D$27+(BB25*4))),"0",""))</f>
      </c>
      <c r="W25" s="76">
        <f>IF(F25="","",IF(AND(F25&gt;=('Fichero Excel RSE'!$D$27+(BB25*4)),F25&lt;('Fichero Excel RSE'!$D$27+(BB25*5))),"0",""))</f>
      </c>
      <c r="X25" s="76">
        <f>IF(F25="","",IF(AND(F25&gt;=('Fichero Excel RSE'!$D$27+(BB25*5)),F25&lt;('Fichero Excel RSE'!$D$27+(BB25*6))),"0",""))</f>
      </c>
      <c r="Y25" s="76">
        <f>IF(F25="","",IF(AND(F25&gt;=('Fichero Excel RSE'!$D$27+(BB25*6)),F25&lt;('Fichero Excel RSE'!$D$27+(BB25*7))),"0",""))</f>
      </c>
      <c r="Z25" s="76">
        <f>IF(F25="","",IF(AND(F25&gt;=('Fichero Excel RSE'!$D$27+(BB25*7)),F25&lt;('Fichero Excel RSE'!$D$27+(BB25*8))),"0",""))</f>
      </c>
      <c r="AA25" s="76">
        <f>IF(F25="","",IF(AND(F25&gt;=('Fichero Excel RSE'!$D$27+(BB25*8)),F25&lt;('Fichero Excel RSE'!$D$27+(BB25*9))),"0",""))</f>
      </c>
      <c r="AB25" s="77">
        <f>IF(F25="","",IF(AND(F25&gt;=('Fichero Excel RSE'!$D$27+(BB25*9)),F25&lt;('Fichero Excel RSE'!$D$27+(BB25*10))),"0",""))</f>
      </c>
      <c r="AC25" s="80">
        <f>IF(F25="","",IF(AND(F25&gt;='Fichero Excel RSE'!$E$27,F25&lt;('Fichero Excel RSE'!$E$27+BC25)),"0",""))</f>
      </c>
      <c r="AD25" s="81">
        <f>IF(F25="","",IF(AND(F25&gt;=('Fichero Excel RSE'!$E$27+BC25),F25&lt;('Fichero Excel RSE'!$E$27+(BC25*2))),"0",""))</f>
      </c>
      <c r="AE25" s="81">
        <f>IF(F25="","",IF(AND(F25&gt;=('Fichero Excel RSE'!$E$27+(BC25*2)),F25&lt;('Fichero Excel RSE'!$E$27+(BC25*3))),"0",""))</f>
      </c>
      <c r="AF25" s="81">
        <f>IF(F25="","",IF(AND(F25&gt;=('Fichero Excel RSE'!$E$27+(BC25*3)),F25&lt;('Fichero Excel RSE'!$E$27+(BC25*4))),"0",""))</f>
      </c>
      <c r="AG25" s="81">
        <f>IF(F25="","",IF(AND(F25&gt;=('Fichero Excel RSE'!$E$27+(BC25*4)),F25&lt;('Fichero Excel RSE'!$E$27+(BC25*5))),"0",""))</f>
      </c>
      <c r="AH25" s="81">
        <f>IF(F25="","",IF(AND(F25&gt;=('Fichero Excel RSE'!$E$27+(BC25*5)),F25&lt;('Fichero Excel RSE'!$E$27+(BC25*6))),"0",""))</f>
      </c>
      <c r="AI25" s="81">
        <f>IF(F25="","",IF(AND(F25&gt;=('Fichero Excel RSE'!$E$27+(BC25*6)),F25&lt;('Fichero Excel RSE'!$E$27+(BC25*7))),"0",""))</f>
      </c>
      <c r="AJ25" s="81">
        <f>IF(F25="","",IF(AND(F25&gt;=('Fichero Excel RSE'!$E$27+(BC25*7)),F25&lt;('Fichero Excel RSE'!$E$27+(BC25*8))),"0",""))</f>
      </c>
      <c r="AK25" s="81">
        <f>IF(F25="","",IF(AND(F25&gt;=('Fichero Excel RSE'!$E$27+(BC25*8)),F25&lt;('Fichero Excel RSE'!$E$27+(BC25*9))),"0",""))</f>
      </c>
      <c r="AL25" s="82">
        <f>IF(F25="","",IF(AND(F25&gt;=('Fichero Excel RSE'!$E$27+(BC25*9)),F25&lt;('Fichero Excel RSE'!$E$27+(BC25*10))),"0",""))</f>
      </c>
      <c r="AM25" s="83">
        <f>IF(F25="","",IF(AND(F25&gt;='Fichero Excel RSE'!$F$27,F25&lt;('Fichero Excel RSE'!$F$27+BD25)),"0",""))</f>
      </c>
      <c r="AN25" s="84">
        <f>IF(F25="","",IF(AND(F25&gt;=('Fichero Excel RSE'!$F$27+BD25),F25&lt;('Fichero Excel RSE'!$F$27+(BD25*2))),"0",""))</f>
      </c>
      <c r="AO25" s="84">
        <f>IF(F25="","",IF(AND(F25&gt;=('Fichero Excel RSE'!$F$27+(BD25*2)),F25&lt;('Fichero Excel RSE'!$F$27+(BD25*3))),"0",""))</f>
      </c>
      <c r="AP25" s="84">
        <f>IF(F25="","",IF(AND(F25&gt;=('Fichero Excel RSE'!$F$27+(BD25*3)),F25&lt;('Fichero Excel RSE'!$F$27+(BD25*4))),"0",""))</f>
      </c>
      <c r="AQ25" s="84">
        <f>IF(F25="","",IF(AND(F25&gt;=('Fichero Excel RSE'!$F$27+(BD25*4)),F25&lt;('Fichero Excel RSE'!$F$27+(BD25*5))),"0",""))</f>
      </c>
      <c r="AR25" s="84">
        <f>IF(F25="","",IF(AND(F25&gt;=('Fichero Excel RSE'!$F$27+(BD25*5)),F25&lt;('Fichero Excel RSE'!$F$27+(BD25*6))),"0",""))</f>
      </c>
      <c r="AS25" s="84">
        <f>IF(F25="","",IF(AND(F25&gt;=('Fichero Excel RSE'!$F$27+(BD25*6)),F25&lt;('Fichero Excel RSE'!$F$27+(BD25*7))),"0",""))</f>
      </c>
      <c r="AT25" s="84">
        <f>IF(F25="","",IF(AND(F25&gt;=('Fichero Excel RSE'!$F$27+(BD25*7)),F25&lt;('Fichero Excel RSE'!$F$27+(BD25*8))),"0",""))</f>
      </c>
      <c r="AU25" s="84">
        <f>IF(F25="","",IF(AND(F25&gt;=('Fichero Excel RSE'!$F$27+(BD25*8)),F25&lt;('Fichero Excel RSE'!$F$27+(BD25*9))),"0",""))</f>
      </c>
      <c r="AV25" s="84">
        <f>IF(F25="","",IF(AND(F25&gt;=('Fichero Excel RSE'!$F$27+(BD25*9)),F25&lt;('Fichero Excel RSE'!$F$27+(BD25*10))),"0",""))</f>
      </c>
      <c r="AW25" s="84">
        <f>IF(OR(F25="Ratio no evaluable",F25="Sector no válido, seleccione otro agregado de comparación"),"",IF(F25&gt;=AZ25,"0",""))</f>
      </c>
      <c r="AX25" s="210"/>
      <c r="AY25" s="125">
        <f>'Fichero Excel RSE'!$D$27-('Fichero Excel RSE'!$E$27-'Fichero Excel RSE'!$D$27)</f>
        <v>0</v>
      </c>
      <c r="AZ25" s="125">
        <f>'Fichero Excel RSE'!$F$27+('Fichero Excel RSE'!$F$27-'Fichero Excel RSE'!$E$27)</f>
        <v>0</v>
      </c>
      <c r="BA25" s="14">
        <f>('Fichero Excel RSE'!$D$27-AY25)/10</f>
        <v>0</v>
      </c>
      <c r="BB25" s="14">
        <f>('Fichero Excel RSE'!$E$27-'Fichero Excel RSE'!$D$27)/10</f>
        <v>0</v>
      </c>
      <c r="BC25" s="14">
        <f>('Fichero Excel RSE'!$F$27-'Fichero Excel RSE'!$E$27)/10</f>
        <v>0</v>
      </c>
      <c r="BD25" s="14">
        <f>(AZ25-'Fichero Excel RSE'!$F$27)/10</f>
        <v>0</v>
      </c>
    </row>
    <row r="26" spans="1:50" ht="18.75" customHeight="1">
      <c r="A26" s="210"/>
      <c r="B26" s="51"/>
      <c r="C26" s="51"/>
      <c r="D26" s="52"/>
      <c r="E26" s="52"/>
      <c r="F26" s="156"/>
      <c r="G26" s="32"/>
      <c r="H26" s="78"/>
      <c r="I26" s="78"/>
      <c r="J26" s="78"/>
      <c r="K26" s="78"/>
      <c r="L26" s="78"/>
      <c r="M26" s="78"/>
      <c r="N26" s="78"/>
      <c r="O26" s="78"/>
      <c r="P26" s="200" t="str">
        <f>"Q1 = "&amp;IF(COUNTBLANK('Fichero Excel RSE'!D14:F22)+COUNTBLANK('Fichero Excel RSE'!D24:F27)+COUNTBLANK('Fichero Excel RSE'!D29:F32)+COUNTBLANK('Fichero Excel RSE'!D34:F37)+COUNTBLANK('Fichero Excel RSE'!D39:F45)+COUNTBLANK('Fichero Excel RSE'!D47:F47)&gt;=1,"ND",'Fichero Excel RSE'!$D$27)</f>
        <v>Q1 = ND</v>
      </c>
      <c r="Q26" s="201"/>
      <c r="R26" s="201"/>
      <c r="S26" s="201"/>
      <c r="T26" s="201"/>
      <c r="U26" s="202"/>
      <c r="V26" s="28"/>
      <c r="W26" s="28"/>
      <c r="X26" s="28"/>
      <c r="Y26" s="28"/>
      <c r="Z26" s="200" t="str">
        <f>"Q2 = "&amp;IF(COUNTBLANK('Fichero Excel RSE'!D14:F22)+COUNTBLANK('Fichero Excel RSE'!D24:F27)+COUNTBLANK('Fichero Excel RSE'!D29:F32)+COUNTBLANK('Fichero Excel RSE'!D34:F37)+COUNTBLANK('Fichero Excel RSE'!D39:F45)+COUNTBLANK('Fichero Excel RSE'!D47:F47)&gt;=1,"ND",'Fichero Excel RSE'!$E$27)</f>
        <v>Q2 = ND</v>
      </c>
      <c r="AA26" s="201"/>
      <c r="AB26" s="201"/>
      <c r="AC26" s="201"/>
      <c r="AD26" s="201"/>
      <c r="AE26" s="202"/>
      <c r="AF26" s="28"/>
      <c r="AG26" s="28"/>
      <c r="AH26" s="28"/>
      <c r="AI26" s="28"/>
      <c r="AJ26" s="200" t="str">
        <f>"Q3 = "&amp;IF(COUNTBLANK('Fichero Excel RSE'!D14:F22)+COUNTBLANK('Fichero Excel RSE'!D24:F27)+COUNTBLANK('Fichero Excel RSE'!D29:F32)+COUNTBLANK('Fichero Excel RSE'!D34:F37)+COUNTBLANK('Fichero Excel RSE'!D39:F45)+COUNTBLANK('Fichero Excel RSE'!D47:F47)&gt;=1,"ND",'Fichero Excel RSE'!$F$27)</f>
        <v>Q3 = ND</v>
      </c>
      <c r="AK26" s="201"/>
      <c r="AL26" s="201"/>
      <c r="AM26" s="201"/>
      <c r="AN26" s="201"/>
      <c r="AO26" s="202"/>
      <c r="AP26" s="78"/>
      <c r="AQ26" s="78"/>
      <c r="AR26" s="78"/>
      <c r="AS26" s="78"/>
      <c r="AT26" s="78"/>
      <c r="AU26" s="78"/>
      <c r="AV26" s="78"/>
      <c r="AW26" s="78"/>
      <c r="AX26" s="210"/>
    </row>
    <row r="27" spans="1:50" ht="9.75" customHeight="1">
      <c r="A27" s="210"/>
      <c r="B27" s="54"/>
      <c r="C27" s="54"/>
      <c r="D27" s="52"/>
      <c r="E27" s="52"/>
      <c r="F27" s="156"/>
      <c r="G27" s="32"/>
      <c r="H27" s="79"/>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210"/>
    </row>
    <row r="28" spans="1:56" ht="37.5" customHeight="1">
      <c r="A28" s="210"/>
      <c r="B28" s="199" t="s">
        <v>81</v>
      </c>
      <c r="C28" s="199"/>
      <c r="D28" s="203" t="s">
        <v>168</v>
      </c>
      <c r="E28" s="203"/>
      <c r="F28"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datos'!E20-'Carga de datos'!E16)&lt;=0,"Ratio no evaluable",('Carga de datos'!E25+'Carga de datos'!E26+'Carga de datos'!E28+'Carga de datos'!E29)*100/('Carga de datos'!E20-'Carga de datos'!E16)))</f>
        <v>Sector no válido, seleccione otro agregado de comparación</v>
      </c>
      <c r="G28" s="34"/>
      <c r="H28" s="72">
        <f>IF(OR(F28="Ratio no evaluable",F28="Sector no válido, seleccione otro agregado de comparación"),"",IF(F28&gt;AZ28,"0",""))</f>
      </c>
      <c r="I28" s="72">
        <f>IF(F28="","",IF(AND(F28&gt;('Fichero Excel RSE'!$F$41+(BD28*9)),F28&lt;=('Fichero Excel RSE'!$F$41+(BD28*10))),"0",""))</f>
      </c>
      <c r="J28" s="73">
        <f>IF(F28="","",IF(AND(F28&gt;('Fichero Excel RSE'!$F$41+(BD28*8)),F28&lt;=('Fichero Excel RSE'!$F$41+(BD28*9))),"0",""))</f>
      </c>
      <c r="K28" s="72">
        <f>IF(F28="","",IF(AND(F28&gt;('Fichero Excel RSE'!$F$41+(BD28*7)),F28&lt;=('Fichero Excel RSE'!$F$41+(BD28*8))),"0",""))</f>
      </c>
      <c r="L28" s="72">
        <f>IF(F28="","",IF(AND(F28&gt;('Fichero Excel RSE'!$F$41+(BD28*6)),F28&lt;=('Fichero Excel RSE'!$F$41+(BD28*7))),"0",""))</f>
      </c>
      <c r="M28" s="72">
        <f>IF(F28="","",IF(AND(F28&lt;=('Fichero Excel RSE'!$F$41+(BD28*5)),F28&gt;('Fichero Excel RSE'!$F$41+(BD28*6))),"0",""))</f>
      </c>
      <c r="N28" s="72">
        <f>IF(F28="","",IF(AND(F28&gt;('Fichero Excel RSE'!$F$41+(BD28*4)),F28&lt;=('Fichero Excel RSE'!$F$41+(BD28*5))),"0",""))</f>
      </c>
      <c r="O28" s="72">
        <f>IF(F28="","",IF(AND(F28&gt;('Fichero Excel RSE'!$F$41+(BD28*3)),F28&lt;=('Fichero Excel RSE'!$F$41+(BD28*4))),"0",""))</f>
      </c>
      <c r="P28" s="72">
        <f>IF(F28="","",IF(AND(F28&gt;('Fichero Excel RSE'!$F$41+(BD28*2)),F28&lt;=('Fichero Excel RSE'!$F$41+(BD28*3))),"0",""))</f>
      </c>
      <c r="Q28" s="72">
        <f>IF(F28="","",IF(AND(F28&gt;('Fichero Excel RSE'!$F$41+BD28),F28&lt;=('Fichero Excel RSE'!$F$41+(BD28*2))),"0",""))</f>
      </c>
      <c r="R28" s="74">
        <f>IF(F28="","",IF(AND(F28&gt;'Fichero Excel RSE'!$F$41,F28&lt;=('Fichero Excel RSE'!$F$41+BD28)),"0",""))</f>
      </c>
      <c r="S28" s="75">
        <f>IF(F28="","",IF(AND(F28&gt;('Fichero Excel RSE'!$E$41+(BC28*9)),F28&lt;=('Fichero Excel RSE'!$E$41+(BC28*10))),"0",""))</f>
      </c>
      <c r="T28" s="76">
        <f>IF(F28="","",IF(AND(F28&gt;('Fichero Excel RSE'!$E$41+(BC28*8)),F28&lt;=('Fichero Excel RSE'!$E$41+(BC28*9))),"0",""))</f>
      </c>
      <c r="U28" s="76">
        <f>IF(F28="","",IF(AND(F28&gt;('Fichero Excel RSE'!$E$41+(BC28*7)),F28&lt;=('Fichero Excel RSE'!$E$41+(BC28*8))),"0",""))</f>
      </c>
      <c r="V28" s="76">
        <f>IF(F28="","",IF(AND(F28&gt;('Fichero Excel RSE'!$E$41+(BC28*6)),F28&lt;=('Fichero Excel RSE'!$E$41+(BC28*7))),"0",""))</f>
      </c>
      <c r="W28" s="76">
        <f>IF(F28="","",IF(AND(F28&gt;('Fichero Excel RSE'!$E$41+(BC28*5)),F28&lt;=('Fichero Excel RSE'!$E$41+(BC28*6))),"0",""))</f>
      </c>
      <c r="X28" s="76">
        <f>IF(F28="","",IF(AND(F28&gt;('Fichero Excel RSE'!$E$41+(BC28*4)),F28&lt;=('Fichero Excel RSE'!$E$41+(BC28*5))),"0",""))</f>
      </c>
      <c r="Y28" s="76">
        <f>IF(F28="","",IF(AND(F28&gt;('Fichero Excel RSE'!$E$41+(BC28*3)),F28&lt;=('Fichero Excel RSE'!$E$41+(BC28*4))),"0",""))</f>
      </c>
      <c r="Z28" s="76">
        <f>IF(F28="","",IF(AND(F28&gt;('Fichero Excel RSE'!$E$41+(BC28*2)),F28&lt;=('Fichero Excel RSE'!$E$41+(BC28*3))),"0",""))</f>
      </c>
      <c r="AA28" s="76">
        <f>IF(F28="","",IF(AND(F28&gt;('Fichero Excel RSE'!$E$41+BC28),F28&lt;=('Fichero Excel RSE'!$E$41+(BC28*2))),"0",""))</f>
      </c>
      <c r="AB28" s="77">
        <f>IF(F28="","",IF(AND(F28&gt;'Fichero Excel RSE'!$E$41,F28&lt;=('Fichero Excel RSE'!$E$41+BC28)),"0",""))</f>
      </c>
      <c r="AC28" s="80">
        <f>IF(F28="","",IF(AND(F28&gt;('Fichero Excel RSE'!$D$41+(BB28*9)),F28&lt;=('Fichero Excel RSE'!$D$41+(BB28*10))),"0",""))</f>
      </c>
      <c r="AD28" s="81">
        <f>IF(F28="","",IF(AND(F28&gt;('Fichero Excel RSE'!$D$41+(BB28*8)),F28&lt;=('Fichero Excel RSE'!$D$41+(BB28*9))),"0",""))</f>
      </c>
      <c r="AE28" s="81">
        <f>IF(F28="","",IF(AND(F28&gt;('Fichero Excel RSE'!$D$41+(BB28*7)),F28&lt;=('Fichero Excel RSE'!$D$41+(BB28*8))),"0",""))</f>
      </c>
      <c r="AF28" s="81">
        <f>IF(F28="","",IF(AND(F28&gt;('Fichero Excel RSE'!$D$41+(BB28*6)),F28&lt;=('Fichero Excel RSE'!$D$41+(BB28*7))),"0",""))</f>
      </c>
      <c r="AG28" s="81">
        <f>IF(F28="","",IF(AND(F28&gt;('Fichero Excel RSE'!$D$41+(BB28*5)),F28&lt;=('Fichero Excel RSE'!$D$41+(BB28*6))),"0",""))</f>
      </c>
      <c r="AH28" s="81">
        <f>IF(F28="","",IF(AND(F28&gt;('Fichero Excel RSE'!$D$41+(BB28*4)),F28&lt;=('Fichero Excel RSE'!$D$41+(BB28*5))),"0",""))</f>
      </c>
      <c r="AI28" s="81">
        <f>IF(F28="","",IF(AND(F28&gt;('Fichero Excel RSE'!$D$41+(BB28*3)),F28&lt;=('Fichero Excel RSE'!$D$41+(BB28*4))),"0",""))</f>
      </c>
      <c r="AJ28" s="81">
        <f>IF(F28="","",IF(AND(F28&gt;('Fichero Excel RSE'!$D$41+(BB28*2)),F28&lt;=('Fichero Excel RSE'!$D$41+(BB28*3))),"0",""))</f>
      </c>
      <c r="AK28" s="81">
        <f>IF(F28="","",IF(AND(F28&gt;('Fichero Excel RSE'!$D$41+BB28),F28&lt;=('Fichero Excel RSE'!$D$41+(BB28*2))),"0",""))</f>
      </c>
      <c r="AL28" s="82">
        <f>IF(F28="","",IF(AND(F28&gt;'Fichero Excel RSE'!$D$41,F28&lt;=('Fichero Excel RSE'!$D$41+BB28)),"0",""))</f>
      </c>
      <c r="AM28" s="83">
        <f>IF(F28="","",IF(AND(F28&gt;AY28+(BA28*9),F28&lt;=(AY28+(BA28*10))),"0",""))</f>
      </c>
      <c r="AN28" s="84">
        <f>IF(F28="","",IF(AND(F28&gt;AY28+(BA28*8),F28&lt;=(AY28+(BA28*9))),"0",""))</f>
      </c>
      <c r="AO28" s="84">
        <f>IF(F28="","",IF(AND(F28&gt;AY28+(BA28*7),F28&lt;=(AY28+(BA28*8))),"0",""))</f>
      </c>
      <c r="AP28" s="84">
        <f>IF(F28="","",IF(AND(F28&gt;AY28+(BA28*6),F28&lt;=(AY28+(BA28*7))),"0",""))</f>
      </c>
      <c r="AQ28" s="84">
        <f>IF(F28="","",IF(AND(F28&gt;AY28+(BA28*5),F28&lt;=(AY28+(BA28*6))),"0",""))</f>
      </c>
      <c r="AR28" s="84">
        <f>IF(F28="","",IF(AND(F28&gt;AY28+(BA28*4),F28&lt;=(AY28+(BA28*5))),"0",""))</f>
      </c>
      <c r="AS28" s="84">
        <f>IF(F28="","",IF(AND(F28&gt;AY28+(BA28*3),F28&lt;=(AY28+(BA28*4))),"0",""))</f>
      </c>
      <c r="AT28" s="84">
        <f>IF(F28="","",IF(AND(F28&gt;AY28+(BA28*2),F28&lt;=(AY28+(BA28*3))),"0",""))</f>
      </c>
      <c r="AU28" s="84">
        <f>IF(F28="","",IF(AND(F28&gt;AY28+BA28,F28&lt;=(AY28+(BA28*2))),"0",""))</f>
      </c>
      <c r="AV28" s="84">
        <f>IF(F28="","",IF(AND(F28&gt;AY28,F28&lt;=(AY28+BA28)),"0",""))</f>
      </c>
      <c r="AW28" s="84">
        <f>IF(F28&lt;=AY28,"0","")</f>
      </c>
      <c r="AX28" s="210"/>
      <c r="AY28" s="138">
        <f>IF('Fichero Excel RSE'!$D$41-('Fichero Excel RSE'!$E$41-'Fichero Excel RSE'!$D$41)&lt;0,0,'Fichero Excel RSE'!$D$41-('Fichero Excel RSE'!$E$41-'Fichero Excel RSE'!$D$41))</f>
        <v>0</v>
      </c>
      <c r="AZ28" s="125">
        <f>'Fichero Excel RSE'!$F$41+('Fichero Excel RSE'!$F$41-'Fichero Excel RSE'!$E$41)</f>
        <v>0</v>
      </c>
      <c r="BA28" s="112">
        <f>ABS('Fichero Excel RSE'!$D$41-AY28)/10</f>
        <v>0</v>
      </c>
      <c r="BB28" s="14">
        <f>('Fichero Excel RSE'!$E$41-'Fichero Excel RSE'!$D$41)/10</f>
        <v>0</v>
      </c>
      <c r="BC28" s="14">
        <f>('Fichero Excel RSE'!$F$41-'Fichero Excel RSE'!$E$41)/10</f>
        <v>0</v>
      </c>
      <c r="BD28" s="14">
        <f>(AZ28-'Fichero Excel RSE'!$F$41)/10</f>
        <v>0</v>
      </c>
    </row>
    <row r="29" spans="1:50" ht="19.5" customHeight="1">
      <c r="A29" s="210"/>
      <c r="B29" s="51"/>
      <c r="C29" s="51"/>
      <c r="D29" s="52"/>
      <c r="E29" s="52"/>
      <c r="F29" s="156"/>
      <c r="G29" s="33"/>
      <c r="H29" s="78"/>
      <c r="I29" s="78"/>
      <c r="J29" s="78"/>
      <c r="K29" s="78"/>
      <c r="L29" s="78"/>
      <c r="M29" s="78"/>
      <c r="N29" s="78"/>
      <c r="O29" s="78"/>
      <c r="P29" s="193" t="str">
        <f>"Q3 = "&amp;IF(COUNTBLANK('Fichero Excel RSE'!D14:F22)+COUNTBLANK('Fichero Excel RSE'!D24:F27)+COUNTBLANK('Fichero Excel RSE'!D29:F32)+COUNTBLANK('Fichero Excel RSE'!D34:F37)+COUNTBLANK('Fichero Excel RSE'!D39:F45)+COUNTBLANK('Fichero Excel RSE'!D47:F47)&gt;=1,"ND",'Fichero Excel RSE'!$F$41)</f>
        <v>Q3 = ND</v>
      </c>
      <c r="Q29" s="194"/>
      <c r="R29" s="194"/>
      <c r="S29" s="194"/>
      <c r="T29" s="194"/>
      <c r="U29" s="195"/>
      <c r="V29" s="78"/>
      <c r="W29" s="78"/>
      <c r="X29" s="78"/>
      <c r="Y29" s="78"/>
      <c r="Z29" s="193" t="str">
        <f>"Q2 = "&amp;IF(COUNTBLANK('Fichero Excel RSE'!D14:F22)+COUNTBLANK('Fichero Excel RSE'!D24:F27)+COUNTBLANK('Fichero Excel RSE'!D29:F32)+COUNTBLANK('Fichero Excel RSE'!D34:F37)+COUNTBLANK('Fichero Excel RSE'!D39:F45)+COUNTBLANK('Fichero Excel RSE'!D47:F47)&gt;=1,"ND",'Fichero Excel RSE'!$E$41)</f>
        <v>Q2 = ND</v>
      </c>
      <c r="AA29" s="194"/>
      <c r="AB29" s="194"/>
      <c r="AC29" s="194"/>
      <c r="AD29" s="194"/>
      <c r="AE29" s="195"/>
      <c r="AF29" s="78"/>
      <c r="AG29" s="78"/>
      <c r="AH29" s="78"/>
      <c r="AI29" s="78"/>
      <c r="AJ29" s="193" t="str">
        <f>"Q1 = "&amp;IF(COUNTBLANK('Fichero Excel RSE'!D14:F22)+COUNTBLANK('Fichero Excel RSE'!D24:F27)+COUNTBLANK('Fichero Excel RSE'!D29:F32)+COUNTBLANK('Fichero Excel RSE'!D34:F37)+COUNTBLANK('Fichero Excel RSE'!D39:F45)+COUNTBLANK('Fichero Excel RSE'!D47:F47)&gt;=1,"ND",'Fichero Excel RSE'!$D$41)</f>
        <v>Q1 = ND</v>
      </c>
      <c r="AK29" s="194"/>
      <c r="AL29" s="194"/>
      <c r="AM29" s="194"/>
      <c r="AN29" s="194"/>
      <c r="AO29" s="195"/>
      <c r="AP29" s="78"/>
      <c r="AQ29" s="78"/>
      <c r="AR29" s="78"/>
      <c r="AS29" s="78"/>
      <c r="AT29" s="78"/>
      <c r="AU29" s="78"/>
      <c r="AV29" s="78"/>
      <c r="AW29" s="78"/>
      <c r="AX29" s="210"/>
    </row>
    <row r="30" spans="1:50" ht="9.75" customHeight="1">
      <c r="A30" s="210"/>
      <c r="B30" s="53"/>
      <c r="C30" s="53"/>
      <c r="D30" s="52"/>
      <c r="E30" s="52"/>
      <c r="F30" s="156"/>
      <c r="G30" s="33"/>
      <c r="H30" s="79"/>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210"/>
    </row>
    <row r="31" spans="1:56" ht="37.5" customHeight="1">
      <c r="A31" s="210"/>
      <c r="B31" s="199" t="s">
        <v>82</v>
      </c>
      <c r="C31" s="199"/>
      <c r="D31" s="198" t="s">
        <v>169</v>
      </c>
      <c r="E31" s="198"/>
      <c r="F31"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datos'!E20-'Carga de datos'!E16)&lt;=0,"Ratio no evaluable",('Carga de datos'!E24-'Carga de datos'!E16)*100/('Carga de datos'!E20-'Carga de datos'!E16)))</f>
        <v>Sector no válido, seleccione otro agregado de comparación</v>
      </c>
      <c r="G31" s="34"/>
      <c r="H31" s="72">
        <f>IF(F31&lt;AY31,"0","")</f>
      </c>
      <c r="I31" s="72">
        <f>IF(F31="","",IF(AND(F31&gt;=AY31,F31&lt;(AY31+BA31)),"0",""))</f>
      </c>
      <c r="J31" s="73">
        <f>IF(F31="","",IF(AND(F31&gt;=AY31+BA31,F31&lt;(AY31+(BA31*2))),"0",""))</f>
      </c>
      <c r="K31" s="72">
        <f>IF(F31="","",IF(AND(F31&gt;=AY31+(BA31*2),F31&lt;(AY31+(BA31*3))),"0",""))</f>
      </c>
      <c r="L31" s="72">
        <f>IF(F31="","",IF(AND(F31&gt;=AY31+(BA31*3),F31&lt;(AY31+(BA31*4))),"0",""))</f>
      </c>
      <c r="M31" s="72">
        <f>IF(F31="","",IF(AND(F31&gt;=AY31+(BA31*4),F31&lt;(AY31+(BA31*5))),"0",""))</f>
      </c>
      <c r="N31" s="72">
        <f>IF(F31="","",IF(AND(F31&gt;=AY31+(BA31*5),F31&lt;(AY31+(BA31*6))),"0",""))</f>
      </c>
      <c r="O31" s="72">
        <f>IF(F31="","",IF(AND(F31&gt;=AY31+(BA31*6),F31&lt;(AY31+(BA31*7))),"0",""))</f>
      </c>
      <c r="P31" s="72">
        <f>IF(F31="","",IF(AND(F31&gt;=AY31+(BA31*7),F31&lt;(AY31+(BA31*8))),"0",""))</f>
      </c>
      <c r="Q31" s="72">
        <f>IF(F31="","",IF(AND(F31&gt;=AY31+(BA31*8),F31&lt;(AY31+(BA31*9))),"0",""))</f>
      </c>
      <c r="R31" s="74">
        <f>IF(F31="","",IF(AND(F31&gt;=AY31+(BA31*9),F31&lt;(AY31+(BA31*10))),"0",""))</f>
      </c>
      <c r="S31" s="75">
        <f>IF(F31="","",IF(AND(F31&gt;='Fichero Excel RSE'!$D$39,F31&lt;('Fichero Excel RSE'!$D$39+BB31)),"0",""))</f>
      </c>
      <c r="T31" s="76">
        <f>IF(F31="","",IF(AND(F31&gt;=('Fichero Excel RSE'!$D$39+BB31),F31&lt;('Fichero Excel RSE'!$D$39+(BB31*2))),"0",""))</f>
      </c>
      <c r="U31" s="76">
        <f>IF(F31="","",IF(AND(F31&gt;=('Fichero Excel RSE'!$D$39+(BB31*2)),F31&lt;('Fichero Excel RSE'!$D$39+(BB31*3))),"0",""))</f>
      </c>
      <c r="V31" s="76">
        <f>IF(F31="","",IF(AND(F31&gt;=('Fichero Excel RSE'!$D$39+(BB31*3)),F31&lt;('Fichero Excel RSE'!$D$39+(BB31*4))),"0",""))</f>
      </c>
      <c r="W31" s="76">
        <f>IF(F31="","",IF(AND(F31&gt;=('Fichero Excel RSE'!$D$39+(BB31*4)),F31&lt;('Fichero Excel RSE'!$D$39+(BB31*5))),"0",""))</f>
      </c>
      <c r="X31" s="76">
        <f>IF(F31="","",IF(AND(F31&gt;=('Fichero Excel RSE'!$D$39+(BB31*5)),F31&lt;('Fichero Excel RSE'!$D$39+(BB31*6))),"0",""))</f>
      </c>
      <c r="Y31" s="76">
        <f>IF(F31="","",IF(AND(F31&gt;=('Fichero Excel RSE'!$D$39+(BB31*6)),F31&lt;('Fichero Excel RSE'!$D$39+(BB31*7))),"0",""))</f>
      </c>
      <c r="Z31" s="76">
        <f>IF(F31="","",IF(AND(F31&gt;=('Fichero Excel RSE'!$D$39+(BB31*7)),F31&lt;('Fichero Excel RSE'!$D$39+(BB31*8))),"0",""))</f>
      </c>
      <c r="AA31" s="76">
        <f>IF(F31="","",IF(AND(F31&gt;=('Fichero Excel RSE'!$D$39+(BB31*8)),F31&lt;('Fichero Excel RSE'!$D$39+(BB31*9))),"0",""))</f>
      </c>
      <c r="AB31" s="77">
        <f>IF(F31="","",IF(AND(F31&gt;=('Fichero Excel RSE'!$D$39+(BB31*9)),F31&lt;('Fichero Excel RSE'!$D$39+(BB31*10))),"0",""))</f>
      </c>
      <c r="AC31" s="80">
        <f>IF(F31="","",IF(AND(F31&gt;='Fichero Excel RSE'!$E$39,F31&lt;('Fichero Excel RSE'!$E$39+BC31)),"0",""))</f>
      </c>
      <c r="AD31" s="81">
        <f>IF(F31="","",IF(AND(F31&gt;=('Fichero Excel RSE'!$E$39+BC31),F31&lt;('Fichero Excel RSE'!$E$39+(BC31*2))),"0",""))</f>
      </c>
      <c r="AE31" s="81">
        <f>IF(F31="","",IF(AND(F31&gt;=('Fichero Excel RSE'!$E$39+(BC31*2)),F31&lt;('Fichero Excel RSE'!$E$39+(BC31*3))),"0",""))</f>
      </c>
      <c r="AF31" s="81">
        <f>IF(F31="","",IF(AND(F31&gt;=('Fichero Excel RSE'!$E$39+(BC31*3)),F31&lt;('Fichero Excel RSE'!$E$39+(BC31*4))),"0",""))</f>
      </c>
      <c r="AG31" s="81">
        <f>IF(F31="","",IF(AND(F31&gt;=('Fichero Excel RSE'!$E$39+(BC31*4)),F31&lt;('Fichero Excel RSE'!$E$39+(BC31*5))),"0",""))</f>
      </c>
      <c r="AH31" s="81">
        <f>IF(F31="","",IF(AND(F31&gt;=('Fichero Excel RSE'!$E$39+(BC31*5)),F31&lt;('Fichero Excel RSE'!$E$39+(BC31*6))),"0",""))</f>
      </c>
      <c r="AI31" s="81">
        <f>IF(F31="","",IF(AND(F31&gt;=('Fichero Excel RSE'!$E$39+(BC31*6)),F31&lt;('Fichero Excel RSE'!$E$39+(BC31*7))),"0",""))</f>
      </c>
      <c r="AJ31" s="81">
        <f>IF(F31="","",IF(AND(F31&gt;=('Fichero Excel RSE'!$E$39+(BC31*7)),F31&lt;('Fichero Excel RSE'!$E$39+(BC31*8))),"0",""))</f>
      </c>
      <c r="AK31" s="81">
        <f>IF(F31="","",IF(AND(F31&gt;=('Fichero Excel RSE'!$E$39+(BC31*8)),F31&lt;('Fichero Excel RSE'!$E$39+(BC31*9))),"0",""))</f>
      </c>
      <c r="AL31" s="82">
        <f>IF(F31="","",IF(AND(F31&gt;=('Fichero Excel RSE'!$E$39+(BC31*9)),F31&lt;('Fichero Excel RSE'!$E$39+(BC31*10))),"0",""))</f>
      </c>
      <c r="AM31" s="83">
        <f>IF(F31="","",IF(AND(F31&gt;='Fichero Excel RSE'!$F$39,F31&lt;('Fichero Excel RSE'!$F$39+BD31)),"0",""))</f>
      </c>
      <c r="AN31" s="84">
        <f>IF(F31="","",IF(AND(F31&gt;=('Fichero Excel RSE'!$F$39+BD31),F31&lt;('Fichero Excel RSE'!$F$39+(BD31*2))),"0",""))</f>
      </c>
      <c r="AO31" s="84">
        <f>IF(F31="","",IF(AND(F31&gt;=('Fichero Excel RSE'!$F$39+(BD31*2)),F31&lt;('Fichero Excel RSE'!$F$39+(BD31*3))),"0",""))</f>
      </c>
      <c r="AP31" s="84">
        <f>IF(F31="","",IF(AND(F31&gt;=('Fichero Excel RSE'!$F$39+(BD31*3)),F31&lt;('Fichero Excel RSE'!$F$39+(BD31*4))),"0",""))</f>
      </c>
      <c r="AQ31" s="84">
        <f>IF(F31="","",IF(AND(F31&gt;=('Fichero Excel RSE'!$F$39+(BD31*4)),F31&lt;('Fichero Excel RSE'!$F$39+(BD31*5))),"0",""))</f>
      </c>
      <c r="AR31" s="84">
        <f>IF(F31="","",IF(AND(F31&gt;=('Fichero Excel RSE'!$F$39+(BD31*5)),F31&lt;('Fichero Excel RSE'!$F$39+(BD31*6))),"0",""))</f>
      </c>
      <c r="AS31" s="84">
        <f>IF(F31="","",IF(AND(F31&gt;=('Fichero Excel RSE'!$F$39+(BD31*6)),F31&lt;('Fichero Excel RSE'!$F$39+(BD31*7))),"0",""))</f>
      </c>
      <c r="AT31" s="84">
        <f>IF(F31="","",IF(AND(F31&gt;=('Fichero Excel RSE'!$F$39+(BD31*7)),F31&lt;('Fichero Excel RSE'!$F$39+(BD31*8))),"0",""))</f>
      </c>
      <c r="AU31" s="84">
        <f>IF(F31="","",IF(AND(F31&gt;=('Fichero Excel RSE'!$F$39+(BD31*8)),F31&lt;('Fichero Excel RSE'!$F$39+(BD31*9))),"0",""))</f>
      </c>
      <c r="AV31" s="84">
        <f>IF(F31="","",IF(AND(F31&gt;=('Fichero Excel RSE'!$F$39+(BD31*9)),F31&lt;('Fichero Excel RSE'!$F$39+(BD31*10))),"0",""))</f>
      </c>
      <c r="AW31" s="84">
        <f>IF(OR(F31="Ratio no evaluable",F31="Sector no válido, seleccione otro agregado de comparación"),"",IF(F31&gt;=AZ31,"0",""))</f>
      </c>
      <c r="AX31" s="210"/>
      <c r="AY31" s="125">
        <f>IF('Fichero Excel RSE'!$D$39=0,0,'Fichero Excel RSE'!$D$39-('Fichero Excel RSE'!$E$39-'Fichero Excel RSE'!$D$39))</f>
        <v>0</v>
      </c>
      <c r="AZ31" s="125">
        <f>'Fichero Excel RSE'!$F$39+('Fichero Excel RSE'!$F$39-'Fichero Excel RSE'!$E$39)</f>
        <v>0</v>
      </c>
      <c r="BA31" s="14">
        <f>('Fichero Excel RSE'!$D$39-AY31)/10</f>
        <v>0</v>
      </c>
      <c r="BB31" s="14">
        <f>('Fichero Excel RSE'!$E$39-'Fichero Excel RSE'!$D$39)/10</f>
        <v>0</v>
      </c>
      <c r="BC31" s="14">
        <f>('Fichero Excel RSE'!$F$39-'Fichero Excel RSE'!$E$39)/10</f>
        <v>0</v>
      </c>
      <c r="BD31" s="14">
        <f>(AZ31-'Fichero Excel RSE'!$F$39)/10</f>
        <v>0</v>
      </c>
    </row>
    <row r="32" spans="1:50" ht="18.75" customHeight="1">
      <c r="A32" s="210"/>
      <c r="B32" s="197"/>
      <c r="C32" s="197"/>
      <c r="D32" s="197"/>
      <c r="E32" s="197"/>
      <c r="F32" s="158"/>
      <c r="G32" s="29"/>
      <c r="H32" s="28"/>
      <c r="I32" s="28"/>
      <c r="J32" s="28"/>
      <c r="K32" s="28"/>
      <c r="L32" s="28"/>
      <c r="M32" s="28"/>
      <c r="N32" s="28"/>
      <c r="O32" s="28"/>
      <c r="P32" s="200" t="str">
        <f>"Q1 = "&amp;IF(COUNTBLANK('Fichero Excel RSE'!D14:F22)+COUNTBLANK('Fichero Excel RSE'!D24:F27)+COUNTBLANK('Fichero Excel RSE'!D29:F32)+COUNTBLANK('Fichero Excel RSE'!D34:F37)+COUNTBLANK('Fichero Excel RSE'!D39:F45)+COUNTBLANK('Fichero Excel RSE'!D47:F47)&gt;=1,"ND",'Fichero Excel RSE'!$D$39)</f>
        <v>Q1 = ND</v>
      </c>
      <c r="Q32" s="201"/>
      <c r="R32" s="201"/>
      <c r="S32" s="201"/>
      <c r="T32" s="201"/>
      <c r="U32" s="202"/>
      <c r="V32" s="28"/>
      <c r="W32" s="28"/>
      <c r="X32" s="28"/>
      <c r="Y32" s="28"/>
      <c r="Z32" s="200" t="str">
        <f>"Q2 = "&amp;IF(COUNTBLANK('Fichero Excel RSE'!D14:F22)+COUNTBLANK('Fichero Excel RSE'!D24:F27)+COUNTBLANK('Fichero Excel RSE'!D29:F32)+COUNTBLANK('Fichero Excel RSE'!D34:F37)+COUNTBLANK('Fichero Excel RSE'!D39:F45)+COUNTBLANK('Fichero Excel RSE'!D47:F47)&gt;=1,"ND",'Fichero Excel RSE'!$E$39)</f>
        <v>Q2 = ND</v>
      </c>
      <c r="AA32" s="201"/>
      <c r="AB32" s="201"/>
      <c r="AC32" s="201"/>
      <c r="AD32" s="201"/>
      <c r="AE32" s="202"/>
      <c r="AF32" s="28"/>
      <c r="AG32" s="28"/>
      <c r="AH32" s="28"/>
      <c r="AI32" s="28"/>
      <c r="AJ32" s="200" t="str">
        <f>"Q3 = "&amp;IF(COUNTBLANK('Fichero Excel RSE'!D14:F22)+COUNTBLANK('Fichero Excel RSE'!D24:F27)+COUNTBLANK('Fichero Excel RSE'!D29:F32)+COUNTBLANK('Fichero Excel RSE'!D34:F37)+COUNTBLANK('Fichero Excel RSE'!D39:F45)+COUNTBLANK('Fichero Excel RSE'!D47:F47)&gt;=1,"ND",'Fichero Excel RSE'!$F$39)</f>
        <v>Q3 = ND</v>
      </c>
      <c r="AK32" s="201"/>
      <c r="AL32" s="201"/>
      <c r="AM32" s="201"/>
      <c r="AN32" s="201"/>
      <c r="AO32" s="202"/>
      <c r="AP32" s="28"/>
      <c r="AQ32" s="28"/>
      <c r="AR32" s="28"/>
      <c r="AS32" s="28"/>
      <c r="AT32" s="28"/>
      <c r="AU32" s="28"/>
      <c r="AV32" s="28"/>
      <c r="AW32" s="28"/>
      <c r="AX32" s="210"/>
    </row>
    <row r="33" spans="1:50" ht="9.75" customHeight="1">
      <c r="A33" s="210"/>
      <c r="B33" s="53"/>
      <c r="C33" s="53"/>
      <c r="D33" s="52"/>
      <c r="E33" s="52"/>
      <c r="F33" s="156"/>
      <c r="G33" s="33"/>
      <c r="H33" s="79"/>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210"/>
    </row>
    <row r="34" spans="1:56" ht="37.5" customHeight="1">
      <c r="A34" s="210"/>
      <c r="B34" s="196" t="s">
        <v>108</v>
      </c>
      <c r="C34" s="196"/>
      <c r="D34" s="198" t="s">
        <v>170</v>
      </c>
      <c r="E34" s="198"/>
      <c r="F34" s="159" t="str">
        <f>IF(COUNTBLANK('Fichero Excel RSE'!D14:F22)+COUNTBLANK('Fichero Excel RSE'!D24:F27)+COUNTBLANK('Fichero Excel RSE'!D29:F32)+COUNTBLANK('Fichero Excel RSE'!D34:F37)+COUNTBLANK('Fichero Excel RSE'!D39:F45)+COUNTBLANK('Fichero Excel RSE'!D47:F47)&gt;=1,"Sector no válido, seleccione otro agregado de comparación",IF(('Carga de datos'!E34+'Carga de datos'!E36+'Carga de datos'!E37+'Carga de datos'!E38+'Carga de datos'!E39+'Carga de datos'!E40+'Carga de datos'!E41-'Carga de datos'!E53-'Carga de datos'!E54)&lt;=0,"Ratio no evaluable",(-'Carga de datos'!E43)*100/('Carga de datos'!E34+'Carga de datos'!E36+'Carga de datos'!E37+'Carga de datos'!E38+'Carga de datos'!E39+'Carga de datos'!E40+'Carga de datos'!E41-'Carga de datos'!E53-'Carga de datos'!E54)))</f>
        <v>Sector no válido, seleccione otro agregado de comparación</v>
      </c>
      <c r="G34" s="34"/>
      <c r="H34" s="72">
        <f>IF(OR(F34="Ratio no evaluable",F34="Sector no válido, seleccione otro agregado de comparación"),"",IF(F34&gt;AZ34,"0",""))</f>
      </c>
      <c r="I34" s="72">
        <f>IF(F34="","",IF(AND(F34&gt;('Fichero Excel RSE'!$F$30+(BD34*9)),F34&lt;=('Fichero Excel RSE'!$F$30+(BD34*10))),"0",""))</f>
      </c>
      <c r="J34" s="73">
        <f>IF(F34="","",IF(AND(F34&gt;('Fichero Excel RSE'!$F$30+(BD34*8)),F34&lt;=('Fichero Excel RSE'!$F$30+(BD34*9))),"0",""))</f>
      </c>
      <c r="K34" s="72">
        <f>IF(F34="","",IF(AND(F34&gt;('Fichero Excel RSE'!$F$30+(BD34*7)),F34&lt;=('Fichero Excel RSE'!$F$30+(BD34*8))),"0",""))</f>
      </c>
      <c r="L34" s="72">
        <f>IF(F34="","",IF(AND(F34&gt;('Fichero Excel RSE'!$F$30+(BD34*6)),F34&lt;=('Fichero Excel RSE'!$F$30+(BD34*7))),"0",""))</f>
      </c>
      <c r="M34" s="72">
        <f>IF(F34="","",IF(AND(F34&gt;('Fichero Excel RSE'!$F$30+(BD34*5)),F34&lt;=('Fichero Excel RSE'!$F$30+(BD34*6))),"0",""))</f>
      </c>
      <c r="N34" s="72">
        <f>IF(F34="","",IF(AND(F34&gt;('Fichero Excel RSE'!$F$30+(BD34*4)),F34&lt;=('Fichero Excel RSE'!$F$30+(BD34*5))),"0",""))</f>
      </c>
      <c r="O34" s="72">
        <f>IF(F34="","",IF(AND(F34&gt;('Fichero Excel RSE'!$F$30+(BD34*3)),F34&lt;=('Fichero Excel RSE'!$F$30+(BD34*4))),"0",""))</f>
      </c>
      <c r="P34" s="72">
        <f>IF(F34="","",IF(AND(F34&gt;('Fichero Excel RSE'!$F$30+(BD34*2)),F34&lt;=('Fichero Excel RSE'!$F$30+(BD34*3))),"0",""))</f>
      </c>
      <c r="Q34" s="72">
        <f>IF(F34="","",IF(AND(F34&gt;('Fichero Excel RSE'!$F$30+BD34),F34&lt;=('Fichero Excel RSE'!$F$30+(BD34*2))),"0",""))</f>
      </c>
      <c r="R34" s="74">
        <f>IF(F34="","",IF(AND(F34&gt;'Fichero Excel RSE'!$F$30,F34&lt;=('Fichero Excel RSE'!$F$30+BD34)),"0",""))</f>
      </c>
      <c r="S34" s="75">
        <f>IF(F34="","",IF(AND(F34&gt;('Fichero Excel RSE'!$E$30+(BC34*9)),F34&lt;=('Fichero Excel RSE'!$E$30+(BC34*10))),"0",""))</f>
      </c>
      <c r="T34" s="76">
        <f>IF(F34="","",IF(AND(F34&gt;('Fichero Excel RSE'!$E$30+(BC34*8)),F34&lt;=('Fichero Excel RSE'!$E$30+(BC34*9))),"0",""))</f>
      </c>
      <c r="U34" s="76">
        <f>IF(F34="","",IF(AND(F34&gt;('Fichero Excel RSE'!$E$30+(BC34*7)),F34&lt;=('Fichero Excel RSE'!$E$30+(BC34*8))),"0",""))</f>
      </c>
      <c r="V34" s="76">
        <f>IF(F34="","",IF(AND(F34&gt;('Fichero Excel RSE'!$E$30+(BC34*6)),F34&lt;=('Fichero Excel RSE'!$E$30+(BC34*7))),"0",""))</f>
      </c>
      <c r="W34" s="76">
        <f>IF(F34="","",IF(AND(F34&gt;('Fichero Excel RSE'!$E$30+(BC34*5)),F34&lt;=('Fichero Excel RSE'!$E$30+(BC34*6))),"0",""))</f>
      </c>
      <c r="X34" s="76">
        <f>IF(F34="","",IF(AND(F34&gt;('Fichero Excel RSE'!$E$30+(BC34*4)),F34&lt;=('Fichero Excel RSE'!$E$30+(BC34*5))),"0",""))</f>
      </c>
      <c r="Y34" s="76">
        <f>IF(F34="","",IF(AND(F34&gt;('Fichero Excel RSE'!$E$30+(BC34*3)),F34&lt;=('Fichero Excel RSE'!$E$30+(BC34*4))),"0",""))</f>
      </c>
      <c r="Z34" s="76">
        <f>IF(F34="","",IF(AND(F34&gt;('Fichero Excel RSE'!$E$30+(BC34*2)),F34&lt;=('Fichero Excel RSE'!$E$30+(BC34*3))),"0",""))</f>
      </c>
      <c r="AA34" s="76">
        <f>IF(F34="","",IF(AND(F34&gt;('Fichero Excel RSE'!$E$30+BC34),F34&lt;=('Fichero Excel RSE'!$E$30+(BC34*2))),"0",""))</f>
      </c>
      <c r="AB34" s="77">
        <f>IF(F34="","",IF(AND(F34&gt;'Fichero Excel RSE'!$E$30,F34&lt;=('Fichero Excel RSE'!$E$30+BC34)),"0",""))</f>
      </c>
      <c r="AC34" s="80">
        <f>IF(F34="","",IF(AND(F34&gt;('Fichero Excel RSE'!$D$30+(BB34*9)),F34&lt;=('Fichero Excel RSE'!$D$30+(BB34*10))),"0",""))</f>
      </c>
      <c r="AD34" s="81">
        <f>IF(F34="","",IF(AND(F34&gt;('Fichero Excel RSE'!$D$30+(BB34*8)),F34&lt;=('Fichero Excel RSE'!$D$30+(BB34*9))),"0",""))</f>
      </c>
      <c r="AE34" s="81">
        <f>IF(F34="","",IF(AND(F34&gt;('Fichero Excel RSE'!$D$30+(BB34*7)),F34&lt;=('Fichero Excel RSE'!$D$30+(BB34*8))),"0",""))</f>
      </c>
      <c r="AF34" s="81">
        <f>IF(F34="","",IF(AND(F34&gt;('Fichero Excel RSE'!$D$30+(BB34*6)),F34&lt;=('Fichero Excel RSE'!$D$30+(BB34*7))),"0",""))</f>
      </c>
      <c r="AG34" s="81">
        <f>IF(F34="","",IF(AND(F34&gt;('Fichero Excel RSE'!$D$30+(BB34*5)),F34&lt;=('Fichero Excel RSE'!$D$30+(BB34*6))),"0",""))</f>
      </c>
      <c r="AH34" s="81">
        <f>IF(F34="","",IF(AND(F34&gt;('Fichero Excel RSE'!$D$30+(BB34*4)),F34&lt;=('Fichero Excel RSE'!$D$30+(BB34*5))),"0",""))</f>
      </c>
      <c r="AI34" s="81">
        <f>IF(F34="","",IF(AND(F34&gt;('Fichero Excel RSE'!$D$30+(BB34*3)),F34&lt;=('Fichero Excel RSE'!$D$30+(BB34*4))),"0",""))</f>
      </c>
      <c r="AJ34" s="81">
        <f>IF(F34="","",IF(AND(F34&gt;('Fichero Excel RSE'!$D$30+(BB34*2)),F34&lt;=('Fichero Excel RSE'!$D$30+(BB34*3))),"0",""))</f>
      </c>
      <c r="AK34" s="81">
        <f>IF(F34="","",IF(AND(F34&gt;('Fichero Excel RSE'!$D$30+BB34),F34&lt;=('Fichero Excel RSE'!$D$30+(BB34*2))),"0",""))</f>
      </c>
      <c r="AL34" s="82">
        <f>IF(F34="","",IF(AND(F34&gt;'Fichero Excel RSE'!$D$30,F34&lt;=('Fichero Excel RSE'!$D$30+BB34)),"0",""))</f>
      </c>
      <c r="AM34" s="83">
        <f>IF(F34="","",IF(AND(F34&gt;AY34+(BA34*9),F34&lt;=(AY34+(BA34*10))),"0",""))</f>
      </c>
      <c r="AN34" s="84">
        <f>IF(F34="","",IF(AND(F34&gt;AY34+(BA34*8),F34&lt;=(AY34+(BA34*9))),"0",""))</f>
      </c>
      <c r="AO34" s="84">
        <f>IF(F34="","",IF(AND(F34&gt;AY34+(BA34*7),F34&lt;=(AY34+(BA34*8))),"0",""))</f>
      </c>
      <c r="AP34" s="84">
        <f>IF(F34="","",IF(AND(F34&gt;AY34+(BA34*6),F34&lt;=(AY34+(BA34*7))),"0",""))</f>
      </c>
      <c r="AQ34" s="84">
        <f>IF(F34="","",IF(AND(F34&gt;AY34+(BA34*5),F34&lt;=(AY34+(BA34*6))),"0",""))</f>
      </c>
      <c r="AR34" s="84">
        <f>IF(F34="","",IF(AND(F34&gt;AY34+(BA34*4),F34&lt;=(AY34+(BA34*5))),"0",""))</f>
      </c>
      <c r="AS34" s="84">
        <f>IF(F34="","",IF(AND(F34&gt;AY34+(BA34*3),F34&lt;=(AY34+(BA34*4))),"0",""))</f>
      </c>
      <c r="AT34" s="84">
        <f>IF(F34="","",IF(AND(F34&gt;AY34+(BA34*2),F34&lt;=(AY34+(BA34*3))),"0",""))</f>
      </c>
      <c r="AU34" s="84">
        <f>IF(F34="","",IF(AND(F34&gt;AY34+BA34,F34&lt;=(AY34+(BA34*2))),"0",""))</f>
      </c>
      <c r="AV34" s="84">
        <f>IF(F34="","",IF(AND(F34&gt;AY34,F34&lt;=(AY34+BA34)),"0",""))</f>
      </c>
      <c r="AW34" s="84">
        <f>IF(F34&lt;=AY34,"0","")</f>
      </c>
      <c r="AX34" s="210"/>
      <c r="AY34" s="132">
        <f>'Fichero Excel RSE'!$D$30-('Fichero Excel RSE'!$E$30-'Fichero Excel RSE'!$D$30)</f>
        <v>0</v>
      </c>
      <c r="AZ34" s="133">
        <f>'Fichero Excel RSE'!$F$30+('Fichero Excel RSE'!$F$30-'Fichero Excel RSE'!$E$30)</f>
        <v>0</v>
      </c>
      <c r="BA34" s="134">
        <f>ABS('Fichero Excel RSE'!$D$30-AY34)/10</f>
        <v>0</v>
      </c>
      <c r="BB34" s="135">
        <f>('Fichero Excel RSE'!$E$30-'Fichero Excel RSE'!$D$30)/10</f>
        <v>0</v>
      </c>
      <c r="BC34" s="135">
        <f>('Fichero Excel RSE'!$F$30-'Fichero Excel RSE'!$E$30)/10</f>
        <v>0</v>
      </c>
      <c r="BD34" s="135">
        <f>(AZ34-'Fichero Excel RSE'!$F$30)/10</f>
        <v>0</v>
      </c>
    </row>
    <row r="35" spans="1:50" ht="18.75" customHeight="1">
      <c r="A35" s="210"/>
      <c r="B35" s="196"/>
      <c r="C35" s="196"/>
      <c r="D35" s="122"/>
      <c r="E35" s="122"/>
      <c r="F35" s="29"/>
      <c r="G35" s="29"/>
      <c r="H35" s="78"/>
      <c r="I35" s="78"/>
      <c r="J35" s="78"/>
      <c r="K35" s="78"/>
      <c r="L35" s="78"/>
      <c r="M35" s="78"/>
      <c r="N35" s="78"/>
      <c r="O35" s="78"/>
      <c r="P35" s="193" t="str">
        <f>"Q3 = "&amp;IF(COUNTBLANK('Fichero Excel RSE'!D14:F22)+COUNTBLANK('Fichero Excel RSE'!D24:F27)+COUNTBLANK('Fichero Excel RSE'!D29:F32)+COUNTBLANK('Fichero Excel RSE'!D34:F37)+COUNTBLANK('Fichero Excel RSE'!D39:F45)+COUNTBLANK('Fichero Excel RSE'!D47:F47)&gt;=1,"ND",'Fichero Excel RSE'!$F$30)</f>
        <v>Q3 = ND</v>
      </c>
      <c r="Q35" s="194"/>
      <c r="R35" s="194"/>
      <c r="S35" s="194"/>
      <c r="T35" s="194"/>
      <c r="U35" s="195"/>
      <c r="V35" s="78"/>
      <c r="W35" s="78"/>
      <c r="X35" s="78"/>
      <c r="Y35" s="78"/>
      <c r="Z35" s="193" t="str">
        <f>"Q2 = "&amp;IF(COUNTBLANK('Fichero Excel RSE'!D14:F22)+COUNTBLANK('Fichero Excel RSE'!D24:F27)+COUNTBLANK('Fichero Excel RSE'!D29:F32)+COUNTBLANK('Fichero Excel RSE'!D34:F37)+COUNTBLANK('Fichero Excel RSE'!D39:F45)+COUNTBLANK('Fichero Excel RSE'!D47:F47)&gt;=1,"ND",'Fichero Excel RSE'!$E$30)</f>
        <v>Q2 = ND</v>
      </c>
      <c r="AA35" s="194"/>
      <c r="AB35" s="194"/>
      <c r="AC35" s="194"/>
      <c r="AD35" s="194"/>
      <c r="AE35" s="195"/>
      <c r="AF35" s="78"/>
      <c r="AG35" s="78"/>
      <c r="AH35" s="78"/>
      <c r="AI35" s="78"/>
      <c r="AJ35" s="193" t="str">
        <f>"Q1 = "&amp;IF(COUNTBLANK('Fichero Excel RSE'!D14:F22)+COUNTBLANK('Fichero Excel RSE'!D24:F27)+COUNTBLANK('Fichero Excel RSE'!D29:F32)+COUNTBLANK('Fichero Excel RSE'!D34:F37)+COUNTBLANK('Fichero Excel RSE'!D39:F45)+COUNTBLANK('Fichero Excel RSE'!D47:F47)&gt;=1,"ND",'Fichero Excel RSE'!$D$30)</f>
        <v>Q1 = ND</v>
      </c>
      <c r="AK35" s="194"/>
      <c r="AL35" s="194"/>
      <c r="AM35" s="194"/>
      <c r="AN35" s="194"/>
      <c r="AO35" s="195"/>
      <c r="AP35" s="78"/>
      <c r="AQ35" s="78"/>
      <c r="AR35" s="78"/>
      <c r="AS35" s="78"/>
      <c r="AT35" s="78"/>
      <c r="AU35" s="78"/>
      <c r="AV35" s="78"/>
      <c r="AW35" s="78"/>
      <c r="AX35" s="210"/>
    </row>
    <row r="36" spans="1:50" ht="18.75" customHeight="1">
      <c r="A36" s="210"/>
      <c r="B36" s="124"/>
      <c r="C36" s="124"/>
      <c r="D36" s="122"/>
      <c r="E36" s="122"/>
      <c r="F36" s="29"/>
      <c r="G36" s="29"/>
      <c r="H36" s="78"/>
      <c r="I36" s="78"/>
      <c r="J36" s="78"/>
      <c r="K36" s="78"/>
      <c r="L36" s="78"/>
      <c r="M36" s="78"/>
      <c r="N36" s="78"/>
      <c r="O36" s="78"/>
      <c r="P36" s="126"/>
      <c r="Q36" s="126"/>
      <c r="R36" s="126"/>
      <c r="S36" s="126"/>
      <c r="T36" s="126"/>
      <c r="U36" s="126"/>
      <c r="V36" s="78"/>
      <c r="W36" s="78"/>
      <c r="X36" s="78"/>
      <c r="Y36" s="78"/>
      <c r="Z36" s="126"/>
      <c r="AA36" s="126"/>
      <c r="AB36" s="126"/>
      <c r="AC36" s="126"/>
      <c r="AD36" s="126"/>
      <c r="AE36" s="126"/>
      <c r="AF36" s="78"/>
      <c r="AG36" s="78"/>
      <c r="AH36" s="78"/>
      <c r="AI36" s="78"/>
      <c r="AJ36" s="126"/>
      <c r="AK36" s="126"/>
      <c r="AL36" s="126"/>
      <c r="AM36" s="126"/>
      <c r="AN36" s="126"/>
      <c r="AO36" s="126"/>
      <c r="AP36" s="78"/>
      <c r="AQ36" s="78"/>
      <c r="AR36" s="78"/>
      <c r="AS36" s="78"/>
      <c r="AT36" s="78"/>
      <c r="AU36" s="78"/>
      <c r="AV36" s="78"/>
      <c r="AW36" s="78"/>
      <c r="AX36" s="210"/>
    </row>
    <row r="37" spans="1:50" ht="18.75" customHeight="1">
      <c r="A37" s="210"/>
      <c r="B37" s="197" t="s">
        <v>109</v>
      </c>
      <c r="C37" s="197"/>
      <c r="D37" s="197"/>
      <c r="E37" s="197"/>
      <c r="F37" s="29"/>
      <c r="G37" s="29"/>
      <c r="H37" s="28"/>
      <c r="I37" s="28"/>
      <c r="J37" s="28"/>
      <c r="K37" s="28"/>
      <c r="L37" s="28"/>
      <c r="M37" s="28"/>
      <c r="N37" s="28"/>
      <c r="O37" s="28"/>
      <c r="P37" s="123"/>
      <c r="Q37" s="123"/>
      <c r="R37" s="123"/>
      <c r="S37" s="123"/>
      <c r="T37" s="123"/>
      <c r="U37" s="123"/>
      <c r="V37" s="28"/>
      <c r="W37" s="28"/>
      <c r="X37" s="28"/>
      <c r="Y37" s="28"/>
      <c r="Z37" s="123"/>
      <c r="AA37" s="123"/>
      <c r="AB37" s="123"/>
      <c r="AC37" s="123"/>
      <c r="AD37" s="123"/>
      <c r="AE37" s="123"/>
      <c r="AF37" s="28"/>
      <c r="AG37" s="28"/>
      <c r="AH37" s="28"/>
      <c r="AI37" s="28"/>
      <c r="AJ37" s="123"/>
      <c r="AK37" s="123"/>
      <c r="AL37" s="123"/>
      <c r="AM37" s="123"/>
      <c r="AN37" s="123"/>
      <c r="AO37" s="123"/>
      <c r="AP37" s="28"/>
      <c r="AQ37" s="28"/>
      <c r="AR37" s="28"/>
      <c r="AS37" s="28"/>
      <c r="AT37" s="28"/>
      <c r="AU37" s="28"/>
      <c r="AV37" s="28"/>
      <c r="AW37" s="28"/>
      <c r="AX37" s="210"/>
    </row>
    <row r="38" spans="1:50" s="67" customFormat="1" ht="52.5" customHeight="1">
      <c r="A38" s="210"/>
      <c r="B38" s="206" t="s">
        <v>181</v>
      </c>
      <c r="C38" s="197"/>
      <c r="D38" s="197"/>
      <c r="E38" s="1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210"/>
    </row>
    <row r="39" spans="1:50" ht="29.25" customHeight="1">
      <c r="A39" s="210"/>
      <c r="B39" s="219" t="s">
        <v>119</v>
      </c>
      <c r="C39" s="219"/>
      <c r="D39" s="219"/>
      <c r="E39" s="219"/>
      <c r="F39" s="30"/>
      <c r="G39" s="30"/>
      <c r="H39" s="27"/>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210"/>
    </row>
    <row r="40" spans="1:50" ht="22.5" customHeight="1">
      <c r="A40" s="152"/>
      <c r="B40" s="153"/>
      <c r="C40" s="153"/>
      <c r="D40" s="153"/>
      <c r="E40" s="153"/>
      <c r="F40" s="30"/>
      <c r="G40" s="30"/>
      <c r="H40" s="27"/>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152"/>
    </row>
    <row r="41" spans="1:50" ht="37.5" customHeight="1">
      <c r="A41" s="110"/>
      <c r="B41" s="216" t="s">
        <v>162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8"/>
      <c r="AW41" s="111"/>
      <c r="AX41" s="110"/>
    </row>
    <row r="42" spans="1:50" s="15" customFormat="1" ht="15" customHeight="1">
      <c r="A42" s="20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row>
  </sheetData>
  <sheetProtection password="CE44" sheet="1" objects="1" scenarios="1" selectLockedCells="1" selectUnlockedCells="1"/>
  <mergeCells count="74">
    <mergeCell ref="B13:C13"/>
    <mergeCell ref="D13:E13"/>
    <mergeCell ref="P11:U11"/>
    <mergeCell ref="Z11:AE11"/>
    <mergeCell ref="AJ11:AO11"/>
    <mergeCell ref="B41:AV41"/>
    <mergeCell ref="B39:E39"/>
    <mergeCell ref="Z20:AE20"/>
    <mergeCell ref="AJ20:AO20"/>
    <mergeCell ref="P14:U14"/>
    <mergeCell ref="A1:AX1"/>
    <mergeCell ref="G8:G9"/>
    <mergeCell ref="H9:AW9"/>
    <mergeCell ref="B22:C22"/>
    <mergeCell ref="D22:E22"/>
    <mergeCell ref="B8:C9"/>
    <mergeCell ref="D8:E9"/>
    <mergeCell ref="AB5:AK5"/>
    <mergeCell ref="B10:C10"/>
    <mergeCell ref="D10:E10"/>
    <mergeCell ref="H8:AW8"/>
    <mergeCell ref="B2:AW2"/>
    <mergeCell ref="R3:AA3"/>
    <mergeCell ref="AB3:AK3"/>
    <mergeCell ref="AL3:AW3"/>
    <mergeCell ref="B3:Q3"/>
    <mergeCell ref="AL5:AW5"/>
    <mergeCell ref="AB4:AK4"/>
    <mergeCell ref="B4:C4"/>
    <mergeCell ref="D4:Q4"/>
    <mergeCell ref="AL4:AW4"/>
    <mergeCell ref="B6:C6"/>
    <mergeCell ref="D6:Q6"/>
    <mergeCell ref="R5:AA5"/>
    <mergeCell ref="R6:AA6"/>
    <mergeCell ref="A42:AX42"/>
    <mergeCell ref="R4:AA4"/>
    <mergeCell ref="B5:Q5"/>
    <mergeCell ref="AX2:AX39"/>
    <mergeCell ref="A2:A39"/>
    <mergeCell ref="AB6:AK6"/>
    <mergeCell ref="AL6:AW6"/>
    <mergeCell ref="AJ17:AO17"/>
    <mergeCell ref="B38:E38"/>
    <mergeCell ref="B32:E32"/>
    <mergeCell ref="Z14:AE14"/>
    <mergeCell ref="AJ14:AO14"/>
    <mergeCell ref="P17:U17"/>
    <mergeCell ref="Z17:AE17"/>
    <mergeCell ref="P20:U20"/>
    <mergeCell ref="B31:C31"/>
    <mergeCell ref="P29:U29"/>
    <mergeCell ref="Z29:AE29"/>
    <mergeCell ref="AJ29:AO29"/>
    <mergeCell ref="D31:E31"/>
    <mergeCell ref="P32:U32"/>
    <mergeCell ref="Z32:AE32"/>
    <mergeCell ref="AJ32:AO32"/>
    <mergeCell ref="D25:E25"/>
    <mergeCell ref="B25:C25"/>
    <mergeCell ref="P23:U23"/>
    <mergeCell ref="Z23:AE23"/>
    <mergeCell ref="AJ23:AO23"/>
    <mergeCell ref="B28:C28"/>
    <mergeCell ref="D28:E28"/>
    <mergeCell ref="P26:U26"/>
    <mergeCell ref="Z26:AE26"/>
    <mergeCell ref="AJ26:AO26"/>
    <mergeCell ref="AJ35:AO35"/>
    <mergeCell ref="B34:C35"/>
    <mergeCell ref="B37:E37"/>
    <mergeCell ref="D34:E34"/>
    <mergeCell ref="P35:U35"/>
    <mergeCell ref="Z35:AE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4"/>
  <drawing r:id="rId3"/>
  <legacyDrawing r:id="rId2"/>
</worksheet>
</file>

<file path=xl/worksheets/sheet6.xml><?xml version="1.0" encoding="utf-8"?>
<worksheet xmlns="http://schemas.openxmlformats.org/spreadsheetml/2006/main" xmlns:r="http://schemas.openxmlformats.org/officeDocument/2006/relationships">
  <sheetPr codeName="Hoja5">
    <tabColor theme="4" tint="-0.24997000396251678"/>
  </sheetPr>
  <dimension ref="A1:J60"/>
  <sheetViews>
    <sheetView showGridLines="0" showRowColHeaders="0" workbookViewId="0" topLeftCell="A1">
      <selection activeCell="A1" sqref="A1:C1"/>
    </sheetView>
  </sheetViews>
  <sheetFormatPr defaultColWidth="11.421875" defaultRowHeight="15"/>
  <cols>
    <col min="1" max="1" width="3.00390625" style="13" customWidth="1"/>
    <col min="2" max="2" width="184.28125" style="13" customWidth="1"/>
    <col min="3" max="3" width="2.8515625" style="13" customWidth="1"/>
    <col min="4" max="16384" width="11.421875" style="13" customWidth="1"/>
  </cols>
  <sheetData>
    <row r="1" spans="1:10" ht="15">
      <c r="A1" s="210"/>
      <c r="B1" s="210"/>
      <c r="C1" s="210"/>
      <c r="J1" s="3"/>
    </row>
    <row r="2" spans="1:3" ht="30" customHeight="1" thickBot="1">
      <c r="A2" s="85"/>
      <c r="B2" s="41" t="s">
        <v>63</v>
      </c>
      <c r="C2" s="99"/>
    </row>
    <row r="3" spans="1:3" ht="22.5" customHeight="1" thickTop="1">
      <c r="A3" s="210"/>
      <c r="B3" s="4"/>
      <c r="C3" s="168"/>
    </row>
    <row r="4" spans="1:3" ht="18" customHeight="1">
      <c r="A4" s="210"/>
      <c r="B4" s="86" t="s">
        <v>86</v>
      </c>
      <c r="C4" s="168"/>
    </row>
    <row r="5" spans="1:3" ht="7.5" customHeight="1">
      <c r="A5" s="210"/>
      <c r="B5" s="87"/>
      <c r="C5" s="168"/>
    </row>
    <row r="6" spans="1:3" s="35" customFormat="1" ht="72" customHeight="1">
      <c r="A6" s="210"/>
      <c r="B6" s="90" t="s">
        <v>171</v>
      </c>
      <c r="C6" s="168"/>
    </row>
    <row r="7" spans="1:3" ht="4.5" customHeight="1">
      <c r="A7" s="210"/>
      <c r="B7" s="88"/>
      <c r="C7" s="168"/>
    </row>
    <row r="8" spans="1:3" ht="18.75" customHeight="1">
      <c r="A8" s="210"/>
      <c r="B8" s="86" t="s">
        <v>87</v>
      </c>
      <c r="C8" s="168"/>
    </row>
    <row r="9" spans="1:3" ht="7.5" customHeight="1">
      <c r="A9" s="210"/>
      <c r="B9" s="87"/>
      <c r="C9" s="168"/>
    </row>
    <row r="10" spans="1:3" ht="38.25" customHeight="1">
      <c r="A10" s="210"/>
      <c r="B10" s="89" t="s">
        <v>172</v>
      </c>
      <c r="C10" s="168"/>
    </row>
    <row r="11" spans="1:3" ht="7.5" customHeight="1">
      <c r="A11" s="210"/>
      <c r="B11" s="90"/>
      <c r="C11" s="168"/>
    </row>
    <row r="12" spans="1:3" ht="54.75">
      <c r="A12" s="210"/>
      <c r="B12" s="89" t="s">
        <v>173</v>
      </c>
      <c r="C12" s="168"/>
    </row>
    <row r="13" spans="1:3" ht="7.5" customHeight="1">
      <c r="A13" s="210"/>
      <c r="B13" s="89"/>
      <c r="C13" s="168"/>
    </row>
    <row r="14" spans="1:3" ht="18">
      <c r="A14" s="210"/>
      <c r="B14" s="89" t="s">
        <v>174</v>
      </c>
      <c r="C14" s="168"/>
    </row>
    <row r="15" spans="1:3" ht="18.75">
      <c r="A15" s="210"/>
      <c r="B15" s="91"/>
      <c r="C15" s="168"/>
    </row>
    <row r="16" spans="1:3" ht="7.5" customHeight="1">
      <c r="A16" s="210"/>
      <c r="B16" s="89"/>
      <c r="C16" s="168"/>
    </row>
    <row r="17" spans="1:3" ht="18" customHeight="1">
      <c r="A17" s="210"/>
      <c r="B17" s="89" t="s">
        <v>85</v>
      </c>
      <c r="C17" s="168"/>
    </row>
    <row r="18" spans="1:3" ht="54">
      <c r="A18" s="210"/>
      <c r="B18" s="90" t="s">
        <v>175</v>
      </c>
      <c r="C18" s="168"/>
    </row>
    <row r="19" spans="1:3" ht="7.5" customHeight="1">
      <c r="A19" s="210"/>
      <c r="B19" s="90"/>
      <c r="C19" s="168"/>
    </row>
    <row r="20" spans="1:7" ht="72">
      <c r="A20" s="210"/>
      <c r="B20" s="89" t="s">
        <v>182</v>
      </c>
      <c r="C20" s="168"/>
      <c r="G20" s="36"/>
    </row>
    <row r="21" spans="1:3" ht="7.5" customHeight="1">
      <c r="A21" s="210"/>
      <c r="B21" s="90"/>
      <c r="C21" s="168"/>
    </row>
    <row r="22" spans="1:3" ht="54">
      <c r="A22" s="210"/>
      <c r="B22" s="90" t="s">
        <v>176</v>
      </c>
      <c r="C22" s="168"/>
    </row>
    <row r="23" spans="1:3" ht="22.5" customHeight="1">
      <c r="A23" s="210"/>
      <c r="B23" s="88"/>
      <c r="C23" s="168"/>
    </row>
    <row r="24" spans="1:3" ht="18.75">
      <c r="A24" s="210"/>
      <c r="B24" s="86" t="s">
        <v>88</v>
      </c>
      <c r="C24" s="168"/>
    </row>
    <row r="25" spans="1:3" ht="7.5" customHeight="1">
      <c r="A25" s="210"/>
      <c r="B25" s="87"/>
      <c r="C25" s="168"/>
    </row>
    <row r="26" spans="1:3" ht="72.75">
      <c r="A26" s="210"/>
      <c r="B26" s="89" t="s">
        <v>177</v>
      </c>
      <c r="C26" s="168"/>
    </row>
    <row r="27" spans="1:3" ht="18">
      <c r="A27" s="161"/>
      <c r="B27" s="89"/>
      <c r="C27" s="160"/>
    </row>
    <row r="28" spans="1:3" ht="18">
      <c r="A28" s="161"/>
      <c r="B28" s="89"/>
      <c r="C28" s="160"/>
    </row>
    <row r="29" spans="1:3" ht="18">
      <c r="A29" s="161"/>
      <c r="B29" s="89"/>
      <c r="C29" s="160"/>
    </row>
    <row r="30" spans="1:3" ht="18">
      <c r="A30" s="161"/>
      <c r="B30" s="89"/>
      <c r="C30" s="160"/>
    </row>
    <row r="31" spans="1:3" ht="18">
      <c r="A31" s="161"/>
      <c r="B31" s="89"/>
      <c r="C31" s="160"/>
    </row>
    <row r="32" spans="1:3" ht="18">
      <c r="A32" s="161"/>
      <c r="B32" s="89"/>
      <c r="C32" s="160"/>
    </row>
    <row r="33" spans="1:3" ht="18">
      <c r="A33" s="161"/>
      <c r="B33" s="89"/>
      <c r="C33" s="160"/>
    </row>
    <row r="34" spans="1:3" ht="15">
      <c r="A34" s="222" t="s">
        <v>122</v>
      </c>
      <c r="B34" s="222"/>
      <c r="C34" s="222"/>
    </row>
    <row r="35" spans="1:3" ht="21" customHeight="1">
      <c r="A35" s="85"/>
      <c r="B35" s="42" t="s">
        <v>84</v>
      </c>
      <c r="C35" s="99"/>
    </row>
    <row r="36" spans="1:3" ht="258.75" customHeight="1">
      <c r="A36" s="85"/>
      <c r="B36" s="5"/>
      <c r="C36" s="99"/>
    </row>
    <row r="37" spans="1:3" ht="7.5" customHeight="1">
      <c r="A37" s="210"/>
      <c r="B37" s="210"/>
      <c r="C37" s="210"/>
    </row>
    <row r="38" spans="1:3" ht="19.5">
      <c r="A38" s="210"/>
      <c r="B38" s="92" t="s">
        <v>178</v>
      </c>
      <c r="C38" s="168"/>
    </row>
    <row r="39" spans="1:3" ht="7.5" customHeight="1">
      <c r="A39" s="210"/>
      <c r="B39" s="93"/>
      <c r="C39" s="168"/>
    </row>
    <row r="40" spans="1:3" ht="18">
      <c r="A40" s="210"/>
      <c r="B40" s="93"/>
      <c r="C40" s="168"/>
    </row>
    <row r="41" spans="1:3" ht="89.25" customHeight="1">
      <c r="A41" s="210"/>
      <c r="B41" s="94"/>
      <c r="C41" s="168"/>
    </row>
    <row r="42" spans="1:3" ht="18.75">
      <c r="A42" s="210"/>
      <c r="B42" s="94"/>
      <c r="C42" s="168"/>
    </row>
    <row r="43" spans="1:3" ht="18.75">
      <c r="A43" s="210"/>
      <c r="B43" s="94"/>
      <c r="C43" s="168"/>
    </row>
    <row r="44" spans="1:3" ht="18.75">
      <c r="A44" s="210"/>
      <c r="B44" s="94"/>
      <c r="C44" s="168"/>
    </row>
    <row r="45" spans="1:3" ht="18.75">
      <c r="A45" s="210"/>
      <c r="B45" s="94"/>
      <c r="C45" s="168"/>
    </row>
    <row r="46" spans="1:3" ht="18.75">
      <c r="A46" s="210"/>
      <c r="B46" s="94"/>
      <c r="C46" s="168"/>
    </row>
    <row r="47" spans="1:3" ht="18.75">
      <c r="A47" s="210"/>
      <c r="B47" s="94"/>
      <c r="C47" s="168"/>
    </row>
    <row r="48" spans="1:3" ht="18.75">
      <c r="A48" s="210"/>
      <c r="B48" s="94"/>
      <c r="C48" s="168"/>
    </row>
    <row r="49" spans="1:3" ht="22.5" customHeight="1">
      <c r="A49" s="210"/>
      <c r="B49" s="94"/>
      <c r="C49" s="168"/>
    </row>
    <row r="50" spans="1:3" ht="15.75" customHeight="1">
      <c r="A50" s="210"/>
      <c r="B50" s="94"/>
      <c r="C50" s="168"/>
    </row>
    <row r="51" spans="1:3" ht="30" customHeight="1">
      <c r="A51" s="210"/>
      <c r="B51" s="92" t="s">
        <v>116</v>
      </c>
      <c r="C51" s="168"/>
    </row>
    <row r="52" spans="1:3" ht="30" customHeight="1">
      <c r="A52" s="210"/>
      <c r="B52" s="37"/>
      <c r="C52" s="168"/>
    </row>
    <row r="53" spans="1:3" ht="30" customHeight="1">
      <c r="A53" s="210"/>
      <c r="B53" s="37"/>
      <c r="C53" s="168"/>
    </row>
    <row r="54" spans="1:3" ht="15" customHeight="1">
      <c r="A54" s="210"/>
      <c r="B54"/>
      <c r="C54" s="168"/>
    </row>
    <row r="55" spans="1:3" ht="15" customHeight="1">
      <c r="A55" s="129"/>
      <c r="B55"/>
      <c r="C55" s="128"/>
    </row>
    <row r="56" spans="1:3" ht="15" customHeight="1">
      <c r="A56" s="129"/>
      <c r="B56" s="130" t="s">
        <v>117</v>
      </c>
      <c r="C56" s="128"/>
    </row>
    <row r="57" spans="1:3" ht="15" customHeight="1">
      <c r="A57" s="161"/>
      <c r="B57" s="130"/>
      <c r="C57" s="160"/>
    </row>
    <row r="58" spans="1:3" ht="15" customHeight="1">
      <c r="A58" s="161"/>
      <c r="B58" s="130"/>
      <c r="C58" s="160"/>
    </row>
    <row r="59" spans="1:3" ht="15" customHeight="1">
      <c r="A59" s="161"/>
      <c r="B59" s="130"/>
      <c r="C59" s="160"/>
    </row>
    <row r="60" spans="1:3" ht="22.5" customHeight="1">
      <c r="A60" s="220" t="s">
        <v>123</v>
      </c>
      <c r="B60" s="221"/>
      <c r="C60" s="221"/>
    </row>
  </sheetData>
  <sheetProtection password="CE44" sheet="1" objects="1" scenarios="1" selectLockedCells="1" selectUnlockedCells="1"/>
  <mergeCells count="8">
    <mergeCell ref="A60:C60"/>
    <mergeCell ref="A1:C1"/>
    <mergeCell ref="A37:C37"/>
    <mergeCell ref="A38:A54"/>
    <mergeCell ref="C38:C54"/>
    <mergeCell ref="A3:A26"/>
    <mergeCell ref="C3:C26"/>
    <mergeCell ref="A34:C34"/>
  </mergeCells>
  <printOptions/>
  <pageMargins left="0.7086614173228347" right="0.7086614173228347" top="0.7480314960629921" bottom="0" header="0.31496062992125984" footer="0.31496062992125984"/>
  <pageSetup fitToHeight="2" horizontalDpi="600" verticalDpi="600" orientation="landscape" paperSize="9" scale="65" r:id="rId2"/>
  <headerFooter>
    <evenFooter>&amp;R&amp;"BdE Neue Helvetica 55 Roman,Normal"&amp;12 2/2</evenFooter>
  </headerFooter>
  <rowBreaks count="1" manualBreakCount="1">
    <brk id="34"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2016-07-15T11:07:24Z</dcterms:created>
  <dcterms:modified xsi:type="dcterms:W3CDTF">2016-07-15T11:18:01Z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